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Default ContentType="application/vnd.openxmlformats-officedocument.vmlDrawing" Extension="v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 tabRatio="905" firstSheet="11" activeTab="15"/>
  </bookViews>
  <sheets>
    <sheet name="1.一般公共预算收入表" sheetId="1" r:id="rId1"/>
    <sheet name="2.一般公共预算支出表" sheetId="2" r:id="rId2"/>
    <sheet name="3.一般公共预算本级支出表" sheetId="3" r:id="rId3"/>
    <sheet name="4-1,.一般公共预算本级基本支出表" sheetId="4" r:id="rId4"/>
    <sheet name="4-2.一般公共预算本级基本支出表（经济分类）" sheetId="5" r:id="rId5"/>
    <sheet name="5.一般公共预算税收返还和转移支付表" sheetId="6" r:id="rId6"/>
    <sheet name="6.政府一般债务限额和余额情况表" sheetId="7" r:id="rId7"/>
    <sheet name="7.政府性基金收入表" sheetId="8" r:id="rId8"/>
    <sheet name="8.政府性基金支出表" sheetId="9" r:id="rId9"/>
    <sheet name="9.政府性基金转移支付表" sheetId="10" r:id="rId10"/>
    <sheet name="10.政府专项债务限额和余额情况表" sheetId="11" r:id="rId11"/>
    <sheet name="11.国有资本经营预算收入表" sheetId="12" r:id="rId12"/>
    <sheet name="12.国有资本经营预算支出表" sheetId="13" r:id="rId13"/>
    <sheet name="13.社会保险基金收入表 " sheetId="14" r:id="rId14"/>
    <sheet name="14.社会保险基金支出表" sheetId="15" r:id="rId15"/>
    <sheet name="15.一般公共预算三公经费预算表" sheetId="16" r:id="rId16"/>
    <sheet name="16.2018年统筹整合涉农资金情况表" sheetId="17" r:id="rId17"/>
    <sheet name="17.2018年统筹整合涉农资金分配使用情况表" sheetId="18" r:id="rId18"/>
    <sheet name="Sheet19" sheetId="19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Titles" localSheetId="0">'1.一般公共预算收入表'!$1:4</definedName>
    <definedName name="_xlnm.Print_Titles" localSheetId="1">'2.一般公共预算支出表'!$1:4</definedName>
    <definedName name="_xlnm._FilterDatabase" localSheetId="1" hidden="1">'2.一般公共预算支出表'!$A$4:$H$1307</definedName>
    <definedName name="_xlnm.Print_Titles" localSheetId="2">'3.一般公共预算本级支出表'!$1:4</definedName>
    <definedName name="_xlnm._FilterDatabase" localSheetId="2" hidden="1">'3.一般公共预算本级支出表'!$A$4:$H$1307</definedName>
    <definedName name="_xlnm.Print_Area" localSheetId="4">'4-2.一般公共预算本级基本支出表（经济分类）'!$A$1:B35</definedName>
    <definedName name="_xlnm.Print_Area" localSheetId="5">'5.一般公共预算税收返还和转移支付表'!$A$1:F102</definedName>
    <definedName name="_xlnm.Print_Titles" localSheetId="5">'5.一般公共预算税收返还和转移支付表'!$1:5</definedName>
    <definedName name="_xlnm.Print_Area" localSheetId="9">'9.政府性基金转移支付表'!$A$1:C25</definedName>
    <definedName name="_xlnm.Print_Area" localSheetId="11">'11.国有资本经营预算收入表'!$A$2:B31</definedName>
    <definedName name="_xlnm.Print_Area" localSheetId="12">'12.国有资本经营预算支出表'!$A$2:B31</definedName>
    <definedName name="_xlnm.Print_Area" localSheetId="15">'15.一般公共预算三公经费预算表'!$A$1:D12</definedName>
    <definedName name="\aa" localSheetId="14">#REF!</definedName>
    <definedName name="\aa">#REF!</definedName>
    <definedName name="\d" localSheetId="14">#REF!</definedName>
    <definedName name="\d">#REF!</definedName>
    <definedName name="\P" localSheetId="14">#REF!</definedName>
    <definedName name="\P">#REF!</definedName>
    <definedName name="\x" localSheetId="14">#REF!</definedName>
    <definedName name="\x">#REF!</definedName>
    <definedName name="\z">#N/A</definedName>
    <definedName name="_Key1" localSheetId="14" hidden="1">#REF!</definedName>
    <definedName name="_Key1" hidden="1">#REF!</definedName>
    <definedName name="_Order1" hidden="1">255</definedName>
    <definedName name="_Order2" hidden="1">255</definedName>
    <definedName name="_Sort" localSheetId="14" hidden="1">#REF!</definedName>
    <definedName name="_Sort" hidden="1">#REF!</definedName>
    <definedName name="A">#N/A</definedName>
    <definedName name="aaaaaaa" localSheetId="14">#REF!</definedName>
    <definedName name="aaaaaaa">#REF!</definedName>
    <definedName name="B">#N/A</definedName>
    <definedName name="Database" localSheetId="14" hidden="1">#REF!</definedName>
    <definedName name="Database" hidden="1">#REF!</definedName>
    <definedName name="dddddd" localSheetId="14">#REF!</definedName>
    <definedName name="dddddd">#REF!</definedName>
    <definedName name="ffffff" localSheetId="14">#REF!</definedName>
    <definedName name="ffffff">#REF!</definedName>
    <definedName name="ggggg" localSheetId="14">#REF!</definedName>
    <definedName name="ggggg">#REF!</definedName>
    <definedName name="gxxe2003">'[1]P1012001'!$A$6:$E$117</definedName>
    <definedName name="hhh" localSheetId="14">'[2]Mp-team 1'!#REF!</definedName>
    <definedName name="hhh">'[2]Mp-team 1'!#REF!</definedName>
    <definedName name="hhhhhh" localSheetId="14">#REF!</definedName>
    <definedName name="hhhhhh">#REF!</definedName>
    <definedName name="hhhhhhhhh" localSheetId="14">#REF!</definedName>
    <definedName name="hhhhhhhhh">#REF!</definedName>
    <definedName name="jjjjj" localSheetId="14">#REF!</definedName>
    <definedName name="jjjjj">#REF!</definedName>
    <definedName name="kkkkk" localSheetId="14">#REF!</definedName>
    <definedName name="kkkkk">#REF!</definedName>
    <definedName name="_xlnm.Print_Area">#N/A</definedName>
    <definedName name="_xlnm.Print_Titles" hidden="1">#N/A</definedName>
    <definedName name="rrrrr" localSheetId="14">#REF!</definedName>
    <definedName name="rrrrr">#REF!</definedName>
    <definedName name="sss">#N/A</definedName>
    <definedName name="ssss" localSheetId="14">#REF!</definedName>
    <definedName name="ssss">#REF!</definedName>
    <definedName name="zzzzz" localSheetId="14">#REF!</definedName>
    <definedName name="zzzzz">#REF!</definedName>
    <definedName name="啊啊" localSheetId="14">#REF!</definedName>
    <definedName name="啊啊">#REF!</definedName>
    <definedName name="安徽" localSheetId="14">#REF!</definedName>
    <definedName name="安徽">#REF!</definedName>
    <definedName name="北京" localSheetId="14">#REF!</definedName>
    <definedName name="北京">#REF!</definedName>
    <definedName name="不不不" localSheetId="14">#REF!</definedName>
    <definedName name="不不不">#REF!</definedName>
    <definedName name="大连" localSheetId="14">#REF!</definedName>
    <definedName name="大连">#REF!</definedName>
    <definedName name="第三批">#N/A</definedName>
    <definedName name="呃呃呃" localSheetId="14">#REF!</definedName>
    <definedName name="呃呃呃">#REF!</definedName>
    <definedName name="福建" localSheetId="14">#REF!</definedName>
    <definedName name="福建">#REF!</definedName>
    <definedName name="福建地区" localSheetId="14">#REF!</definedName>
    <definedName name="福建地区">#REF!</definedName>
    <definedName name="附表" localSheetId="14">#REF!</definedName>
    <definedName name="附表">#REF!</definedName>
    <definedName name="广东" localSheetId="14">#REF!</definedName>
    <definedName name="广东">#REF!</definedName>
    <definedName name="广东地区" localSheetId="14">#REF!</definedName>
    <definedName name="广东地区">#REF!</definedName>
    <definedName name="广西" localSheetId="14">#REF!</definedName>
    <definedName name="广西">#REF!</definedName>
    <definedName name="贵州" localSheetId="14">#REF!</definedName>
    <definedName name="贵州">#REF!</definedName>
    <definedName name="哈哈哈哈" localSheetId="14">#REF!</definedName>
    <definedName name="哈哈哈哈">#REF!</definedName>
    <definedName name="海南" localSheetId="14">#REF!</definedName>
    <definedName name="海南">#REF!</definedName>
    <definedName name="河北" localSheetId="14">#REF!</definedName>
    <definedName name="河北">#REF!</definedName>
    <definedName name="河南" localSheetId="14">#REF!</definedName>
    <definedName name="河南">#REF!</definedName>
    <definedName name="黑龙江" localSheetId="14">#REF!</definedName>
    <definedName name="黑龙江">#REF!</definedName>
    <definedName name="湖北" localSheetId="14">#REF!</definedName>
    <definedName name="湖北">#REF!</definedName>
    <definedName name="湖南" localSheetId="14">#REF!</definedName>
    <definedName name="湖南">#REF!</definedName>
    <definedName name="汇率" localSheetId="14">#REF!</definedName>
    <definedName name="汇率">#REF!</definedName>
    <definedName name="吉林" localSheetId="14">#REF!</definedName>
    <definedName name="吉林">#REF!</definedName>
    <definedName name="江苏" localSheetId="14">#REF!</definedName>
    <definedName name="江苏">#REF!</definedName>
    <definedName name="江西" localSheetId="14">#REF!</definedName>
    <definedName name="江西">#REF!</definedName>
    <definedName name="啦啦啦" localSheetId="14">#REF!</definedName>
    <definedName name="啦啦啦">#REF!</definedName>
    <definedName name="辽宁" localSheetId="14">#REF!</definedName>
    <definedName name="辽宁">#REF!</definedName>
    <definedName name="辽宁地区" localSheetId="14">#REF!</definedName>
    <definedName name="辽宁地区">#REF!</definedName>
    <definedName name="了" localSheetId="14">#REF!</definedName>
    <definedName name="了">#REF!</definedName>
    <definedName name="么么么么" localSheetId="14">#REF!</definedName>
    <definedName name="么么么么">#REF!</definedName>
    <definedName name="内蒙" localSheetId="14">#REF!</definedName>
    <definedName name="内蒙">#REF!</definedName>
    <definedName name="你" localSheetId="14">#REF!</definedName>
    <definedName name="你">#REF!</definedName>
    <definedName name="宁波" localSheetId="14">#REF!</definedName>
    <definedName name="宁波">#REF!</definedName>
    <definedName name="宁夏" localSheetId="14">#REF!</definedName>
    <definedName name="宁夏">#REF!</definedName>
    <definedName name="悄悄" localSheetId="14">#REF!</definedName>
    <definedName name="悄悄">#REF!</definedName>
    <definedName name="青岛" localSheetId="14">#REF!</definedName>
    <definedName name="青岛">#REF!</definedName>
    <definedName name="青海" localSheetId="14">#REF!</definedName>
    <definedName name="青海">#REF!</definedName>
    <definedName name="全国收入累计">#N/A</definedName>
    <definedName name="日日日" localSheetId="14">#REF!</definedName>
    <definedName name="日日日">#REF!</definedName>
    <definedName name="山东" localSheetId="14">#REF!</definedName>
    <definedName name="山东">#REF!</definedName>
    <definedName name="山东地区" localSheetId="14">#REF!</definedName>
    <definedName name="山东地区">#REF!</definedName>
    <definedName name="山西" localSheetId="14">#REF!</definedName>
    <definedName name="山西">#REF!</definedName>
    <definedName name="陕西" localSheetId="14">#REF!</definedName>
    <definedName name="陕西">#REF!</definedName>
    <definedName name="上海" localSheetId="14">#REF!</definedName>
    <definedName name="上海">#REF!</definedName>
    <definedName name="深圳" localSheetId="14">#REF!</definedName>
    <definedName name="深圳">#REF!</definedName>
    <definedName name="生产列1" localSheetId="14">#REF!</definedName>
    <definedName name="生产列1">#REF!</definedName>
    <definedName name="生产列11" localSheetId="14">#REF!</definedName>
    <definedName name="生产列11">#REF!</definedName>
    <definedName name="生产列15" localSheetId="14">#REF!</definedName>
    <definedName name="生产列15">#REF!</definedName>
    <definedName name="生产列16" localSheetId="14">#REF!</definedName>
    <definedName name="生产列16">#REF!</definedName>
    <definedName name="生产列17" localSheetId="14">#REF!</definedName>
    <definedName name="生产列17">#REF!</definedName>
    <definedName name="生产列19" localSheetId="14">#REF!</definedName>
    <definedName name="生产列19">#REF!</definedName>
    <definedName name="生产列2" localSheetId="14">#REF!</definedName>
    <definedName name="生产列2">#REF!</definedName>
    <definedName name="生产列20" localSheetId="14">#REF!</definedName>
    <definedName name="生产列20">#REF!</definedName>
    <definedName name="生产列3" localSheetId="14">#REF!</definedName>
    <definedName name="生产列3">#REF!</definedName>
    <definedName name="生产列4" localSheetId="14">#REF!</definedName>
    <definedName name="生产列4">#REF!</definedName>
    <definedName name="生产列5" localSheetId="14">#REF!</definedName>
    <definedName name="生产列5">#REF!</definedName>
    <definedName name="生产列6" localSheetId="14">#REF!</definedName>
    <definedName name="生产列6">#REF!</definedName>
    <definedName name="生产列7" localSheetId="14">#REF!</definedName>
    <definedName name="生产列7">#REF!</definedName>
    <definedName name="生产列8" localSheetId="14">#REF!</definedName>
    <definedName name="生产列8">#REF!</definedName>
    <definedName name="生产列9" localSheetId="14">#REF!</definedName>
    <definedName name="生产列9">#REF!</definedName>
    <definedName name="生产期" localSheetId="14">#REF!</definedName>
    <definedName name="生产期">#REF!</definedName>
    <definedName name="生产期1" localSheetId="14">#REF!</definedName>
    <definedName name="生产期1">#REF!</definedName>
    <definedName name="生产期11" localSheetId="14">#REF!</definedName>
    <definedName name="生产期11">#REF!</definedName>
    <definedName name="生产期15" localSheetId="14">#REF!</definedName>
    <definedName name="生产期15">#REF!</definedName>
    <definedName name="生产期16" localSheetId="14">#REF!</definedName>
    <definedName name="生产期16">#REF!</definedName>
    <definedName name="生产期17" localSheetId="14">#REF!</definedName>
    <definedName name="生产期17">#REF!</definedName>
    <definedName name="生产期19" localSheetId="14">#REF!</definedName>
    <definedName name="生产期19">#REF!</definedName>
    <definedName name="生产期2" localSheetId="14">#REF!</definedName>
    <definedName name="生产期2">#REF!</definedName>
    <definedName name="生产期20" localSheetId="14">#REF!</definedName>
    <definedName name="生产期20">#REF!</definedName>
    <definedName name="生产期3" localSheetId="14">#REF!</definedName>
    <definedName name="生产期3">#REF!</definedName>
    <definedName name="生产期4" localSheetId="14">#REF!</definedName>
    <definedName name="生产期4">#REF!</definedName>
    <definedName name="生产期5" localSheetId="14">#REF!</definedName>
    <definedName name="生产期5">#REF!</definedName>
    <definedName name="生产期6" localSheetId="14">#REF!</definedName>
    <definedName name="生产期6">#REF!</definedName>
    <definedName name="生产期7" localSheetId="14">#REF!</definedName>
    <definedName name="生产期7">#REF!</definedName>
    <definedName name="生产期8" localSheetId="14">#REF!</definedName>
    <definedName name="生产期8">#REF!</definedName>
    <definedName name="生产期9" localSheetId="14">#REF!</definedName>
    <definedName name="生产期9">#REF!</definedName>
    <definedName name="省级">#N/A</definedName>
    <definedName name="时代" localSheetId="14">#REF!</definedName>
    <definedName name="时代">#REF!</definedName>
    <definedName name="是" localSheetId="14">#REF!</definedName>
    <definedName name="是">#REF!</definedName>
    <definedName name="是水水水水" localSheetId="14">#REF!</definedName>
    <definedName name="是水水水水">#REF!</definedName>
    <definedName name="收入表">#N/A</definedName>
    <definedName name="水水水嘎嘎嘎水" localSheetId="14">#REF!</definedName>
    <definedName name="水水水嘎嘎嘎水">#REF!</definedName>
    <definedName name="水水水水" localSheetId="14">#REF!</definedName>
    <definedName name="水水水水">#REF!</definedName>
    <definedName name="四川" localSheetId="14">#REF!</definedName>
    <definedName name="四川">#REF!</definedName>
    <definedName name="天津" localSheetId="14">#REF!</definedName>
    <definedName name="天津">#REF!</definedName>
    <definedName name="我问问" localSheetId="14">#REF!</definedName>
    <definedName name="我问问">#REF!</definedName>
    <definedName name="西藏" localSheetId="14">#REF!</definedName>
    <definedName name="西藏">#REF!</definedName>
    <definedName name="厦门" localSheetId="14">#REF!</definedName>
    <definedName name="厦门">#REF!</definedName>
    <definedName name="新疆" localSheetId="14">#REF!</definedName>
    <definedName name="新疆">#REF!</definedName>
    <definedName name="一i" localSheetId="14">#REF!</definedName>
    <definedName name="一i">#REF!</definedName>
    <definedName name="一一i" localSheetId="14">#REF!</definedName>
    <definedName name="一一i">#REF!</definedName>
    <definedName name="云南" localSheetId="14">#REF!</definedName>
    <definedName name="云南">#REF!</definedName>
    <definedName name="啧啧啧" localSheetId="14">#REF!</definedName>
    <definedName name="啧啧啧">#REF!</definedName>
    <definedName name="浙江" localSheetId="14">#REF!</definedName>
    <definedName name="浙江">#REF!</definedName>
    <definedName name="浙江地区" localSheetId="14">#REF!</definedName>
    <definedName name="浙江地区">#REF!</definedName>
    <definedName name="重庆" localSheetId="14">#REF!</definedName>
    <definedName name="重庆">#REF!</definedName>
    <definedName name="\a">#N/A</definedName>
    <definedName name="\d" localSheetId="11">#REF!</definedName>
    <definedName name="\P" localSheetId="11">#REF!</definedName>
    <definedName name="\q">'[4]18年基本支出经济分类'!#REF!</definedName>
    <definedName name="\r">#N/A</definedName>
    <definedName name="\x" localSheetId="11">#REF!</definedName>
    <definedName name="\z" localSheetId="11">#N/A</definedName>
    <definedName name="_Fill" hidden="1">'[4]17全市支出'!$A$15:$A$56</definedName>
    <definedName name="_xlnm._FilterDatabase" hidden="1">#REF!</definedName>
    <definedName name="_Key1" localSheetId="11" hidden="1">#REF!</definedName>
    <definedName name="_Sort" localSheetId="11" hidden="1">#REF!</definedName>
    <definedName name="A" localSheetId="11">#N/A</definedName>
    <definedName name="aa">#REF!</definedName>
    <definedName name="aaa">#REF!</definedName>
    <definedName name="aaaaaaa" localSheetId="11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11">#N/A</definedName>
    <definedName name="county">'[4]17全市支出'!$A$1:$N$2350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localSheetId="11" hidden="1">#REF!</definedName>
    <definedName name="database2">'[1]P1012001'!$A$5:$B$116</definedName>
    <definedName name="database3">'[4]17全市支出'!$A$5:$B$116</definedName>
    <definedName name="dd">#N/A</definedName>
    <definedName name="ddad">#N/A</definedName>
    <definedName name="ddagagsgdsa">#N/A</definedName>
    <definedName name="dddddd" localSheetId="11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 localSheetId="11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 localSheetId="11">#REF!</definedName>
    <definedName name="gxxe20032">'[1]P1012001'!$A$6:$E$117</definedName>
    <definedName name="hhh" localSheetId="11">'[2]Mp-team 1'!#REF!</definedName>
    <definedName name="hhhh">#N/A</definedName>
    <definedName name="hhhhhh" localSheetId="11">#REF!</definedName>
    <definedName name="hhhhhhhhh" localSheetId="11">#REF!</definedName>
    <definedName name="jdfajsfdj">#N/A</definedName>
    <definedName name="jdjfadsjf">#N/A</definedName>
    <definedName name="jjgajsdfjasd">#N/A</definedName>
    <definedName name="jjjjj" localSheetId="11">#REF!</definedName>
    <definedName name="kdfkasj">#N/A</definedName>
    <definedName name="kgak">#N/A</definedName>
    <definedName name="kkkk">#N/A</definedName>
    <definedName name="kkkkk" localSheetId="11">#REF!</definedName>
    <definedName name="Print_Area_MI">'[1]P1012001'!$A$1:$N$92</definedName>
    <definedName name="rrrrr" localSheetId="11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s" localSheetId="11">#REF!</definedName>
    <definedName name="zzzzz" localSheetId="11">#REF!</definedName>
    <definedName name="啊啊" localSheetId="11">#REF!</definedName>
    <definedName name="安徽" localSheetId="11">#REF!</definedName>
    <definedName name="北京" localSheetId="11">#REF!</definedName>
    <definedName name="不不不" localSheetId="11">#REF!</definedName>
    <definedName name="财政供养">#REF!</definedName>
    <definedName name="处室">#REF!</definedName>
    <definedName name="大多数">#REF!</definedName>
    <definedName name="大连" localSheetId="11">#REF!</definedName>
    <definedName name="呃呃呃" localSheetId="11">#REF!</definedName>
    <definedName name="飞过海">'[2]Mp-team 1'!$C$4</definedName>
    <definedName name="福建" localSheetId="11">#REF!</definedName>
    <definedName name="福建地区" localSheetId="11">#REF!</definedName>
    <definedName name="附表" localSheetId="11">#REF!</definedName>
    <definedName name="广东" localSheetId="11">#REF!</definedName>
    <definedName name="广东地区" localSheetId="11">#REF!</definedName>
    <definedName name="广西" localSheetId="11">#REF!</definedName>
    <definedName name="贵州" localSheetId="11">#REF!</definedName>
    <definedName name="哈哈哈哈" localSheetId="11">#REF!</definedName>
    <definedName name="海南" localSheetId="11">#REF!</definedName>
    <definedName name="河北" localSheetId="11">#REF!</definedName>
    <definedName name="河南" localSheetId="11">#REF!</definedName>
    <definedName name="黑龙江" localSheetId="11">#REF!</definedName>
    <definedName name="湖北" localSheetId="11">#REF!</definedName>
    <definedName name="湖南" localSheetId="11">#REF!</definedName>
    <definedName name="还有">#REF!</definedName>
    <definedName name="汇率" localSheetId="11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 localSheetId="11">#REF!</definedName>
    <definedName name="江苏" localSheetId="11">#REF!</definedName>
    <definedName name="江西" localSheetId="11">#REF!</definedName>
    <definedName name="金额">#REF!</definedName>
    <definedName name="전">#REF!</definedName>
    <definedName name="주택사업본부">#REF!</definedName>
    <definedName name="科目">#REF!</definedName>
    <definedName name="啦啦啦" localSheetId="11">#REF!</definedName>
    <definedName name="철구사업본부">#REF!</definedName>
    <definedName name="类型">#REF!</definedName>
    <definedName name="辽宁" localSheetId="11">#REF!</definedName>
    <definedName name="辽宁地区" localSheetId="11">#REF!</definedName>
    <definedName name="了" localSheetId="11">#REF!</definedName>
    <definedName name="么么么么" localSheetId="11">#REF!</definedName>
    <definedName name="内蒙" localSheetId="11">#REF!</definedName>
    <definedName name="你" localSheetId="11">#REF!</definedName>
    <definedName name="宁波" localSheetId="11">#REF!</definedName>
    <definedName name="宁夏" localSheetId="11">#REF!</definedName>
    <definedName name="悄悄" localSheetId="11">#REF!</definedName>
    <definedName name="青岛" localSheetId="11">#REF!</definedName>
    <definedName name="青海" localSheetId="11">#REF!</definedName>
    <definedName name="全额差额比例">#REF!</definedName>
    <definedName name="日日日" localSheetId="11">#REF!</definedName>
    <definedName name="山东" localSheetId="11">#REF!</definedName>
    <definedName name="山东地区" localSheetId="11">#REF!</definedName>
    <definedName name="山西" localSheetId="11">#REF!</definedName>
    <definedName name="陕西" localSheetId="11">#REF!</definedName>
    <definedName name="上海" localSheetId="11">#REF!</definedName>
    <definedName name="深圳" localSheetId="11">#REF!</definedName>
    <definedName name="生产列1" localSheetId="11">#REF!</definedName>
    <definedName name="生产列11" localSheetId="11">#REF!</definedName>
    <definedName name="生产列15" localSheetId="11">#REF!</definedName>
    <definedName name="生产列16" localSheetId="11">#REF!</definedName>
    <definedName name="生产列17" localSheetId="11">#REF!</definedName>
    <definedName name="生产列19" localSheetId="11">#REF!</definedName>
    <definedName name="生产列2" localSheetId="11">#REF!</definedName>
    <definedName name="生产列20" localSheetId="11">#REF!</definedName>
    <definedName name="生产列3" localSheetId="11">#REF!</definedName>
    <definedName name="生产列4" localSheetId="11">#REF!</definedName>
    <definedName name="生产列5" localSheetId="11">#REF!</definedName>
    <definedName name="生产列6" localSheetId="11">#REF!</definedName>
    <definedName name="生产列7" localSheetId="11">#REF!</definedName>
    <definedName name="生产列8" localSheetId="11">#REF!</definedName>
    <definedName name="生产列9" localSheetId="11">#REF!</definedName>
    <definedName name="生产期" localSheetId="11">#REF!</definedName>
    <definedName name="生产期1" localSheetId="11">#REF!</definedName>
    <definedName name="生产期11" localSheetId="11">#REF!</definedName>
    <definedName name="生产期123">#N/A</definedName>
    <definedName name="生产期15" localSheetId="11">#REF!</definedName>
    <definedName name="生产期16" localSheetId="11">#REF!</definedName>
    <definedName name="生产期17" localSheetId="11">#REF!</definedName>
    <definedName name="生产期19" localSheetId="11">#REF!</definedName>
    <definedName name="生产期2" localSheetId="11">#REF!</definedName>
    <definedName name="生产期20" localSheetId="11">#REF!</definedName>
    <definedName name="生产期3" localSheetId="11">#REF!</definedName>
    <definedName name="生产期4" localSheetId="11">#REF!</definedName>
    <definedName name="生产期5" localSheetId="11">#REF!</definedName>
    <definedName name="生产期6" localSheetId="11">#REF!</definedName>
    <definedName name="生产期7" localSheetId="11">#REF!</definedName>
    <definedName name="生产期8" localSheetId="11">#REF!</definedName>
    <definedName name="生产期9" localSheetId="11">#REF!</definedName>
    <definedName name="时代" localSheetId="11">#REF!</definedName>
    <definedName name="是" localSheetId="11">#REF!</definedName>
    <definedName name="是水水水水" localSheetId="11">#REF!</definedName>
    <definedName name="水水水嘎嘎嘎水" localSheetId="11">#REF!</definedName>
    <definedName name="水水水水" localSheetId="11">#REF!</definedName>
    <definedName name="四川" localSheetId="11">#REF!</definedName>
    <definedName name="四季度">'[2]Mp-team 1'!#REF!</definedName>
    <definedName name="天津" localSheetId="11">#REF!</definedName>
    <definedName name="王分成上解测算">#N/A</definedName>
    <definedName name="位次d">#N/A</definedName>
    <definedName name="我问问" localSheetId="11">#REF!</definedName>
    <definedName name="西藏" localSheetId="11">#REF!</definedName>
    <definedName name="厦门" localSheetId="11">#REF!</definedName>
    <definedName name="新疆" localSheetId="11">#REF!</definedName>
    <definedName name="性别">#N/A</definedName>
    <definedName name="学历">#N/A</definedName>
    <definedName name="一i" localSheetId="11">#REF!</definedName>
    <definedName name="一一i" localSheetId="11">#REF!</definedName>
    <definedName name="云南" localSheetId="11">#REF!</definedName>
    <definedName name="啧啧啧" localSheetId="11">#REF!</definedName>
    <definedName name="浙江" localSheetId="11">#REF!</definedName>
    <definedName name="浙江地区" localSheetId="11">#REF!</definedName>
    <definedName name="支出">'[4]17全市支出'!$A$6:$E$117</definedName>
    <definedName name="重庆" localSheetId="11">#REF!</definedName>
    <definedName name="\d" localSheetId="12">#REF!</definedName>
    <definedName name="\P" localSheetId="12">#REF!</definedName>
    <definedName name="\x" localSheetId="12">#REF!</definedName>
    <definedName name="\z" localSheetId="12">#N/A</definedName>
    <definedName name="_Key1" localSheetId="12" hidden="1">#REF!</definedName>
    <definedName name="_Sort" localSheetId="12" hidden="1">#REF!</definedName>
    <definedName name="A" localSheetId="12">#N/A</definedName>
    <definedName name="aaaaaaa" localSheetId="12">#REF!</definedName>
    <definedName name="B" localSheetId="12">#N/A</definedName>
    <definedName name="Database" localSheetId="12" hidden="1">#REF!</definedName>
    <definedName name="dddddd" localSheetId="12">#REF!</definedName>
    <definedName name="ffffff" localSheetId="12">#REF!</definedName>
    <definedName name="ggggg" localSheetId="12">#REF!</definedName>
    <definedName name="hhh" localSheetId="12">'[2]Mp-team 1'!#REF!</definedName>
    <definedName name="hhhhhh" localSheetId="12">#REF!</definedName>
    <definedName name="hhhhhhhhh" localSheetId="12">#REF!</definedName>
    <definedName name="jjjjj" localSheetId="12">#REF!</definedName>
    <definedName name="kkkkk" localSheetId="12">#REF!</definedName>
    <definedName name="rrrrr" localSheetId="12">#REF!</definedName>
    <definedName name="ssss" localSheetId="12">#REF!</definedName>
    <definedName name="zzzzz" localSheetId="12">#REF!</definedName>
    <definedName name="啊啊" localSheetId="12">#REF!</definedName>
    <definedName name="安徽" localSheetId="12">#REF!</definedName>
    <definedName name="北京" localSheetId="12">#REF!</definedName>
    <definedName name="不不不" localSheetId="12">#REF!</definedName>
    <definedName name="大连" localSheetId="12">#REF!</definedName>
    <definedName name="呃呃呃" localSheetId="12">#REF!</definedName>
    <definedName name="福建" localSheetId="12">#REF!</definedName>
    <definedName name="福建地区" localSheetId="12">#REF!</definedName>
    <definedName name="附表" localSheetId="12">#REF!</definedName>
    <definedName name="广东" localSheetId="12">#REF!</definedName>
    <definedName name="广东地区" localSheetId="12">#REF!</definedName>
    <definedName name="广西" localSheetId="12">#REF!</definedName>
    <definedName name="贵州" localSheetId="12">#REF!</definedName>
    <definedName name="哈哈哈哈" localSheetId="12">#REF!</definedName>
    <definedName name="海南" localSheetId="12">#REF!</definedName>
    <definedName name="河北" localSheetId="12">#REF!</definedName>
    <definedName name="河南" localSheetId="12">#REF!</definedName>
    <definedName name="黑龙江" localSheetId="12">#REF!</definedName>
    <definedName name="湖北" localSheetId="12">#REF!</definedName>
    <definedName name="湖南" localSheetId="12">#REF!</definedName>
    <definedName name="汇率" localSheetId="12">#REF!</definedName>
    <definedName name="吉林" localSheetId="12">#REF!</definedName>
    <definedName name="江苏" localSheetId="12">#REF!</definedName>
    <definedName name="江西" localSheetId="12">#REF!</definedName>
    <definedName name="啦啦啦" localSheetId="12">#REF!</definedName>
    <definedName name="辽宁" localSheetId="12">#REF!</definedName>
    <definedName name="辽宁地区" localSheetId="12">#REF!</definedName>
    <definedName name="了" localSheetId="12">#REF!</definedName>
    <definedName name="么么么么" localSheetId="12">#REF!</definedName>
    <definedName name="内蒙" localSheetId="12">#REF!</definedName>
    <definedName name="你" localSheetId="12">#REF!</definedName>
    <definedName name="宁波" localSheetId="12">#REF!</definedName>
    <definedName name="宁夏" localSheetId="12">#REF!</definedName>
    <definedName name="悄悄" localSheetId="12">#REF!</definedName>
    <definedName name="青岛" localSheetId="12">#REF!</definedName>
    <definedName name="青海" localSheetId="12">#REF!</definedName>
    <definedName name="日日日" localSheetId="12">#REF!</definedName>
    <definedName name="山东" localSheetId="12">#REF!</definedName>
    <definedName name="山东地区" localSheetId="12">#REF!</definedName>
    <definedName name="山西" localSheetId="12">#REF!</definedName>
    <definedName name="陕西" localSheetId="12">#REF!</definedName>
    <definedName name="上海" localSheetId="12">#REF!</definedName>
    <definedName name="深圳" localSheetId="12">#REF!</definedName>
    <definedName name="生产列1" localSheetId="12">#REF!</definedName>
    <definedName name="生产列11" localSheetId="12">#REF!</definedName>
    <definedName name="生产列15" localSheetId="12">#REF!</definedName>
    <definedName name="生产列16" localSheetId="12">#REF!</definedName>
    <definedName name="生产列17" localSheetId="12">#REF!</definedName>
    <definedName name="生产列19" localSheetId="12">#REF!</definedName>
    <definedName name="生产列2" localSheetId="12">#REF!</definedName>
    <definedName name="生产列20" localSheetId="12">#REF!</definedName>
    <definedName name="生产列3" localSheetId="12">#REF!</definedName>
    <definedName name="生产列4" localSheetId="12">#REF!</definedName>
    <definedName name="生产列5" localSheetId="12">#REF!</definedName>
    <definedName name="生产列6" localSheetId="12">#REF!</definedName>
    <definedName name="生产列7" localSheetId="12">#REF!</definedName>
    <definedName name="生产列8" localSheetId="12">#REF!</definedName>
    <definedName name="生产列9" localSheetId="12">#REF!</definedName>
    <definedName name="生产期" localSheetId="12">#REF!</definedName>
    <definedName name="生产期1" localSheetId="12">#REF!</definedName>
    <definedName name="生产期11" localSheetId="12">#REF!</definedName>
    <definedName name="生产期15" localSheetId="12">#REF!</definedName>
    <definedName name="生产期16" localSheetId="12">#REF!</definedName>
    <definedName name="生产期17" localSheetId="12">#REF!</definedName>
    <definedName name="生产期19" localSheetId="12">#REF!</definedName>
    <definedName name="生产期2" localSheetId="12">#REF!</definedName>
    <definedName name="生产期20" localSheetId="12">#REF!</definedName>
    <definedName name="生产期3" localSheetId="12">#REF!</definedName>
    <definedName name="生产期4" localSheetId="12">#REF!</definedName>
    <definedName name="生产期5" localSheetId="12">#REF!</definedName>
    <definedName name="生产期6" localSheetId="12">#REF!</definedName>
    <definedName name="生产期7" localSheetId="12">#REF!</definedName>
    <definedName name="生产期8" localSheetId="12">#REF!</definedName>
    <definedName name="生产期9" localSheetId="12">#REF!</definedName>
    <definedName name="时代" localSheetId="12">#REF!</definedName>
    <definedName name="是" localSheetId="12">#REF!</definedName>
    <definedName name="是水水水水" localSheetId="12">#REF!</definedName>
    <definedName name="水水水嘎嘎嘎水" localSheetId="12">#REF!</definedName>
    <definedName name="水水水水" localSheetId="12">#REF!</definedName>
    <definedName name="四川" localSheetId="12">#REF!</definedName>
    <definedName name="天津" localSheetId="12">#REF!</definedName>
    <definedName name="我问问" localSheetId="12">#REF!</definedName>
    <definedName name="西藏" localSheetId="12">#REF!</definedName>
    <definedName name="厦门" localSheetId="12">#REF!</definedName>
    <definedName name="新疆" localSheetId="12">#REF!</definedName>
    <definedName name="一i" localSheetId="12">#REF!</definedName>
    <definedName name="一一i" localSheetId="12">#REF!</definedName>
    <definedName name="云南" localSheetId="12">#REF!</definedName>
    <definedName name="啧啧啧" localSheetId="12">#REF!</definedName>
    <definedName name="浙江" localSheetId="12">#REF!</definedName>
    <definedName name="浙江地区" localSheetId="12">#REF!</definedName>
    <definedName name="重庆" localSheetId="12">#REF!</definedName>
    <definedName name="\aa" localSheetId="6">#REF!</definedName>
    <definedName name="\d" localSheetId="6">#REF!</definedName>
    <definedName name="\P" localSheetId="6">#REF!</definedName>
    <definedName name="\q" localSheetId="6">[5]国家!#REF!</definedName>
    <definedName name="\x" localSheetId="6">#REF!</definedName>
    <definedName name="\z" localSheetId="6">#REF!</definedName>
    <definedName name="_Fill" localSheetId="6" hidden="1">#REF!</definedName>
    <definedName name="_Key1" localSheetId="6" hidden="1">#REF!</definedName>
    <definedName name="_Sort" localSheetId="6" hidden="1">#REF!</definedName>
    <definedName name="A" localSheetId="6">#REF!</definedName>
    <definedName name="aa" localSheetId="6">#REF!</definedName>
    <definedName name="aaa" localSheetId="6">[6]中央!#REF!</definedName>
    <definedName name="aaaaaaa" localSheetId="6">#REF!</definedName>
    <definedName name="ABC" localSheetId="6">#REF!</definedName>
    <definedName name="ABD" localSheetId="6">#REF!</definedName>
    <definedName name="B" localSheetId="6">#REF!</definedName>
    <definedName name="county" localSheetId="6">#REF!</definedName>
    <definedName name="data" localSheetId="6">#REF!</definedName>
    <definedName name="Database" localSheetId="6" hidden="1">#REF!</definedName>
    <definedName name="database2" localSheetId="6">#REF!</definedName>
    <definedName name="database3" localSheetId="6">#REF!</definedName>
    <definedName name="dddddd" localSheetId="6">#REF!</definedName>
    <definedName name="ffffff" localSheetId="6">#REF!</definedName>
    <definedName name="ggggg" localSheetId="6">#REF!</definedName>
    <definedName name="gxxe2003" localSheetId="6">#REF!</definedName>
    <definedName name="hhh" localSheetId="6">'[3]Mp-team 1'!#REF!</definedName>
    <definedName name="hhhh" localSheetId="6">#REF!</definedName>
    <definedName name="hhhhhh" localSheetId="6">#REF!</definedName>
    <definedName name="hhhhhhhhh" localSheetId="6">#REF!</definedName>
    <definedName name="jjjjj" localSheetId="6">#REF!</definedName>
    <definedName name="kkkk" localSheetId="6">#REF!</definedName>
    <definedName name="kkkkk" localSheetId="6">#REF!</definedName>
    <definedName name="Print_Area_MI" localSheetId="6">#REF!</definedName>
    <definedName name="rrrrr" localSheetId="6">#REF!</definedName>
    <definedName name="ssss" localSheetId="6">#REF!</definedName>
    <definedName name="zzzzz" localSheetId="6">#REF!</definedName>
    <definedName name="啊啊" localSheetId="6">#REF!</definedName>
    <definedName name="安徽" localSheetId="6">#REF!</definedName>
    <definedName name="北京" localSheetId="6">#REF!</definedName>
    <definedName name="不不不" localSheetId="6">#REF!</definedName>
    <definedName name="财政供养" localSheetId="6">#REF!</definedName>
    <definedName name="处室" localSheetId="6">#REF!</definedName>
    <definedName name="大多数" localSheetId="6">[7]XL4Poppy!$A$15</definedName>
    <definedName name="大连" localSheetId="6">#REF!</definedName>
    <definedName name="呃呃呃" localSheetId="6">#REF!</definedName>
    <definedName name="飞过海" localSheetId="6">[8]XL4Poppy!$C$4</definedName>
    <definedName name="福建" localSheetId="6">#REF!</definedName>
    <definedName name="福建地区" localSheetId="6">#REF!</definedName>
    <definedName name="附表" localSheetId="6">#REF!</definedName>
    <definedName name="广东" localSheetId="6">#REF!</definedName>
    <definedName name="广东地区" localSheetId="6">#REF!</definedName>
    <definedName name="广西" localSheetId="6">#REF!</definedName>
    <definedName name="贵州" localSheetId="6">#REF!</definedName>
    <definedName name="哈哈哈哈" localSheetId="6">#REF!</definedName>
    <definedName name="海南" localSheetId="6">#REF!</definedName>
    <definedName name="河北" localSheetId="6">#REF!</definedName>
    <definedName name="河南" localSheetId="6">#REF!</definedName>
    <definedName name="黑龙江" localSheetId="6">#REF!</definedName>
    <definedName name="湖北" localSheetId="6">#REF!</definedName>
    <definedName name="湖南" localSheetId="6">#REF!</definedName>
    <definedName name="还有" localSheetId="6">#REF!</definedName>
    <definedName name="汇率" localSheetId="6">#REF!</definedName>
    <definedName name="基金处室" localSheetId="6">#REF!</definedName>
    <definedName name="基金金额" localSheetId="6">#REF!</definedName>
    <definedName name="基金科目" localSheetId="6">#REF!</definedName>
    <definedName name="基金类型" localSheetId="6">#REF!</definedName>
    <definedName name="吉林" localSheetId="6">#REF!</definedName>
    <definedName name="江苏" localSheetId="6">#REF!</definedName>
    <definedName name="江西" localSheetId="6">#REF!</definedName>
    <definedName name="金额" localSheetId="6">#REF!</definedName>
    <definedName name="전" localSheetId="6">#REF!</definedName>
    <definedName name="주택사업본부" localSheetId="6">#REF!</definedName>
    <definedName name="科目" localSheetId="6">#REF!</definedName>
    <definedName name="啦啦啦" localSheetId="6">#REF!</definedName>
    <definedName name="철구사업본부" localSheetId="6">#REF!</definedName>
    <definedName name="类型" localSheetId="6">#REF!</definedName>
    <definedName name="辽宁" localSheetId="6">#REF!</definedName>
    <definedName name="辽宁地区" localSheetId="6">#REF!</definedName>
    <definedName name="了" localSheetId="6">#REF!</definedName>
    <definedName name="么么么么" localSheetId="6">#REF!</definedName>
    <definedName name="内蒙" localSheetId="6">#REF!</definedName>
    <definedName name="你" localSheetId="6">#REF!</definedName>
    <definedName name="宁波" localSheetId="6">#REF!</definedName>
    <definedName name="宁夏" localSheetId="6">#REF!</definedName>
    <definedName name="悄悄" localSheetId="6">#REF!</definedName>
    <definedName name="青岛" localSheetId="6">#REF!</definedName>
    <definedName name="青海" localSheetId="6">#REF!</definedName>
    <definedName name="全额差额比例" localSheetId="6">'[9]C01-1'!#REF!</definedName>
    <definedName name="日日日" localSheetId="6">#REF!</definedName>
    <definedName name="山东" localSheetId="6">#REF!</definedName>
    <definedName name="山东地区" localSheetId="6">#REF!</definedName>
    <definedName name="山西" localSheetId="6">#REF!</definedName>
    <definedName name="陕西" localSheetId="6">#REF!</definedName>
    <definedName name="上海" localSheetId="6">#REF!</definedName>
    <definedName name="深圳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23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时代" localSheetId="6">#REF!</definedName>
    <definedName name="是" localSheetId="6">#REF!</definedName>
    <definedName name="是水水水水" localSheetId="6">#REF!</definedName>
    <definedName name="水水水嘎嘎嘎水" localSheetId="6">#REF!</definedName>
    <definedName name="水水水水" localSheetId="6">#REF!</definedName>
    <definedName name="四川" localSheetId="6">#REF!</definedName>
    <definedName name="四季度" localSheetId="6">'[10]C01-1'!#REF!</definedName>
    <definedName name="天津" localSheetId="6">#REF!</definedName>
    <definedName name="位次d" localSheetId="6">[11]四月份月报!#REF!</definedName>
    <definedName name="我问问" localSheetId="6">#REF!</definedName>
    <definedName name="西藏" localSheetId="6">#REF!</definedName>
    <definedName name="厦门" localSheetId="6">#REF!</definedName>
    <definedName name="新疆" localSheetId="6">#REF!</definedName>
    <definedName name="性别" localSheetId="6">[12]基础编码!$H$2:$H$3</definedName>
    <definedName name="学历" localSheetId="6">[12]基础编码!$S$2:$S$9</definedName>
    <definedName name="一i" localSheetId="6">#REF!</definedName>
    <definedName name="一一i" localSheetId="6">#REF!</definedName>
    <definedName name="云南" localSheetId="6">#REF!</definedName>
    <definedName name="啧啧啧" localSheetId="6">#REF!</definedName>
    <definedName name="浙江" localSheetId="6">#REF!</definedName>
    <definedName name="浙江地区" localSheetId="6">#REF!</definedName>
    <definedName name="支出" localSheetId="6">'[13]P1012001'!$A$6:$E$117</definedName>
    <definedName name="重庆" localSheetId="6">#REF!</definedName>
    <definedName name="\aa" localSheetId="10">#REF!</definedName>
    <definedName name="\d" localSheetId="10">#REF!</definedName>
    <definedName name="\P" localSheetId="10">#REF!</definedName>
    <definedName name="\q" localSheetId="10">[5]国家!#REF!</definedName>
    <definedName name="\x" localSheetId="10">#REF!</definedName>
    <definedName name="\z" localSheetId="10">#REF!</definedName>
    <definedName name="_Fill" localSheetId="10" hidden="1">#REF!</definedName>
    <definedName name="_Key1" localSheetId="10" hidden="1">#REF!</definedName>
    <definedName name="_Sort" localSheetId="10" hidden="1">#REF!</definedName>
    <definedName name="A" localSheetId="10">#REF!</definedName>
    <definedName name="aa" localSheetId="10">#REF!</definedName>
    <definedName name="aaa" localSheetId="10">[6]中央!#REF!</definedName>
    <definedName name="aaaaaaa" localSheetId="10">#REF!</definedName>
    <definedName name="ABC" localSheetId="10">#REF!</definedName>
    <definedName name="ABD" localSheetId="10">#REF!</definedName>
    <definedName name="B" localSheetId="10">#REF!</definedName>
    <definedName name="county" localSheetId="10">#REF!</definedName>
    <definedName name="data" localSheetId="10">#REF!</definedName>
    <definedName name="Database" localSheetId="10" hidden="1">#REF!</definedName>
    <definedName name="database2" localSheetId="10">#REF!</definedName>
    <definedName name="database3" localSheetId="10">#REF!</definedName>
    <definedName name="dddddd" localSheetId="10">#REF!</definedName>
    <definedName name="ffffff" localSheetId="10">#REF!</definedName>
    <definedName name="ggggg" localSheetId="10">#REF!</definedName>
    <definedName name="gxxe2003" localSheetId="10">#REF!</definedName>
    <definedName name="hhh" localSheetId="10">'[3]Mp-team 1'!#REF!</definedName>
    <definedName name="hhhh" localSheetId="10">#REF!</definedName>
    <definedName name="hhhhhh" localSheetId="10">#REF!</definedName>
    <definedName name="hhhhhhhhh" localSheetId="10">#REF!</definedName>
    <definedName name="jjjjj" localSheetId="10">#REF!</definedName>
    <definedName name="kkkk" localSheetId="10">#REF!</definedName>
    <definedName name="kkkkk" localSheetId="10">#REF!</definedName>
    <definedName name="Print_Area_MI" localSheetId="10">#REF!</definedName>
    <definedName name="rrrrr" localSheetId="10">#REF!</definedName>
    <definedName name="ssss" localSheetId="10">#REF!</definedName>
    <definedName name="zzzzz" localSheetId="10">#REF!</definedName>
    <definedName name="啊啊" localSheetId="10">#REF!</definedName>
    <definedName name="安徽" localSheetId="10">#REF!</definedName>
    <definedName name="北京" localSheetId="10">#REF!</definedName>
    <definedName name="不不不" localSheetId="10">#REF!</definedName>
    <definedName name="财政供养" localSheetId="10">#REF!</definedName>
    <definedName name="处室" localSheetId="10">#REF!</definedName>
    <definedName name="大多数" localSheetId="10">[7]XL4Poppy!$A$15</definedName>
    <definedName name="大连" localSheetId="10">#REF!</definedName>
    <definedName name="呃呃呃" localSheetId="10">#REF!</definedName>
    <definedName name="飞过海" localSheetId="10">[8]XL4Poppy!$C$4</definedName>
    <definedName name="福建" localSheetId="10">#REF!</definedName>
    <definedName name="福建地区" localSheetId="10">#REF!</definedName>
    <definedName name="附表" localSheetId="10">#REF!</definedName>
    <definedName name="广东" localSheetId="10">#REF!</definedName>
    <definedName name="广东地区" localSheetId="10">#REF!</definedName>
    <definedName name="广西" localSheetId="10">#REF!</definedName>
    <definedName name="贵州" localSheetId="10">#REF!</definedName>
    <definedName name="哈哈哈哈" localSheetId="10">#REF!</definedName>
    <definedName name="海南" localSheetId="10">#REF!</definedName>
    <definedName name="河北" localSheetId="10">#REF!</definedName>
    <definedName name="河南" localSheetId="10">#REF!</definedName>
    <definedName name="黑龙江" localSheetId="10">#REF!</definedName>
    <definedName name="湖北" localSheetId="10">#REF!</definedName>
    <definedName name="湖南" localSheetId="10">#REF!</definedName>
    <definedName name="还有" localSheetId="10">#REF!</definedName>
    <definedName name="汇率" localSheetId="10">#REF!</definedName>
    <definedName name="基金处室" localSheetId="10">#REF!</definedName>
    <definedName name="基金金额" localSheetId="10">#REF!</definedName>
    <definedName name="基金科目" localSheetId="10">#REF!</definedName>
    <definedName name="基金类型" localSheetId="10">#REF!</definedName>
    <definedName name="吉林" localSheetId="10">#REF!</definedName>
    <definedName name="江苏" localSheetId="10">#REF!</definedName>
    <definedName name="江西" localSheetId="10">#REF!</definedName>
    <definedName name="金额" localSheetId="10">#REF!</definedName>
    <definedName name="전" localSheetId="10">#REF!</definedName>
    <definedName name="주택사업본부" localSheetId="10">#REF!</definedName>
    <definedName name="科目" localSheetId="10">#REF!</definedName>
    <definedName name="啦啦啦" localSheetId="10">#REF!</definedName>
    <definedName name="철구사업본부" localSheetId="10">#REF!</definedName>
    <definedName name="类型" localSheetId="10">#REF!</definedName>
    <definedName name="辽宁" localSheetId="10">#REF!</definedName>
    <definedName name="辽宁地区" localSheetId="10">#REF!</definedName>
    <definedName name="了" localSheetId="10">#REF!</definedName>
    <definedName name="么么么么" localSheetId="10">#REF!</definedName>
    <definedName name="内蒙" localSheetId="10">#REF!</definedName>
    <definedName name="你" localSheetId="10">#REF!</definedName>
    <definedName name="宁波" localSheetId="10">#REF!</definedName>
    <definedName name="宁夏" localSheetId="10">#REF!</definedName>
    <definedName name="悄悄" localSheetId="10">#REF!</definedName>
    <definedName name="青岛" localSheetId="10">#REF!</definedName>
    <definedName name="青海" localSheetId="10">#REF!</definedName>
    <definedName name="全额差额比例" localSheetId="10">'[9]C01-1'!#REF!</definedName>
    <definedName name="日日日" localSheetId="10">#REF!</definedName>
    <definedName name="山东" localSheetId="10">#REF!</definedName>
    <definedName name="山东地区" localSheetId="10">#REF!</definedName>
    <definedName name="山西" localSheetId="10">#REF!</definedName>
    <definedName name="陕西" localSheetId="10">#REF!</definedName>
    <definedName name="上海" localSheetId="10">#REF!</definedName>
    <definedName name="深圳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23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时代" localSheetId="10">#REF!</definedName>
    <definedName name="是" localSheetId="10">#REF!</definedName>
    <definedName name="是水水水水" localSheetId="10">#REF!</definedName>
    <definedName name="水水水嘎嘎嘎水" localSheetId="10">#REF!</definedName>
    <definedName name="水水水水" localSheetId="10">#REF!</definedName>
    <definedName name="四川" localSheetId="10">#REF!</definedName>
    <definedName name="四季度" localSheetId="10">'[10]C01-1'!#REF!</definedName>
    <definedName name="天津" localSheetId="10">#REF!</definedName>
    <definedName name="位次d" localSheetId="10">[11]四月份月报!#REF!</definedName>
    <definedName name="我问问" localSheetId="10">#REF!</definedName>
    <definedName name="西藏" localSheetId="10">#REF!</definedName>
    <definedName name="厦门" localSheetId="10">#REF!</definedName>
    <definedName name="新疆" localSheetId="10">#REF!</definedName>
    <definedName name="性别" localSheetId="10">[12]基础编码!$H$2:$H$3</definedName>
    <definedName name="学历" localSheetId="10">[12]基础编码!$S$2:$S$9</definedName>
    <definedName name="一i" localSheetId="10">#REF!</definedName>
    <definedName name="一一i" localSheetId="10">#REF!</definedName>
    <definedName name="云南" localSheetId="10">#REF!</definedName>
    <definedName name="啧啧啧" localSheetId="10">#REF!</definedName>
    <definedName name="浙江" localSheetId="10">#REF!</definedName>
    <definedName name="浙江地区" localSheetId="10">#REF!</definedName>
    <definedName name="支出" localSheetId="10">'[13]P1012001'!$A$6:$E$117</definedName>
    <definedName name="重庆" localSheetId="10">#REF!</definedName>
    <definedName name="\aa" localSheetId="13">#REF!</definedName>
    <definedName name="\d" localSheetId="13">#REF!</definedName>
    <definedName name="\P" localSheetId="13">#REF!</definedName>
    <definedName name="\x" localSheetId="13">#REF!</definedName>
    <definedName name="_Key1" localSheetId="13" hidden="1">#REF!</definedName>
    <definedName name="_Sort" localSheetId="13" hidden="1">#REF!</definedName>
    <definedName name="aaaaaaa" localSheetId="13">#REF!</definedName>
    <definedName name="Database" localSheetId="13" hidden="1">#REF!</definedName>
    <definedName name="dddddd" localSheetId="13">#REF!</definedName>
    <definedName name="ffffff" localSheetId="13">#REF!</definedName>
    <definedName name="ggggg" localSheetId="13">#REF!</definedName>
    <definedName name="hhh" localSheetId="13">'[2]Mp-team 1'!#REF!</definedName>
    <definedName name="hhhhhh" localSheetId="13">#REF!</definedName>
    <definedName name="hhhhhhhhh" localSheetId="13">#REF!</definedName>
    <definedName name="jjjjj" localSheetId="13">#REF!</definedName>
    <definedName name="kkkkk" localSheetId="13">#REF!</definedName>
    <definedName name="rrrrr" localSheetId="13">#REF!</definedName>
    <definedName name="ssss" localSheetId="13">#REF!</definedName>
    <definedName name="zzzzz" localSheetId="13">#REF!</definedName>
    <definedName name="啊啊" localSheetId="13">#REF!</definedName>
    <definedName name="安徽" localSheetId="13">#REF!</definedName>
    <definedName name="北京" localSheetId="13">#REF!</definedName>
    <definedName name="不不不" localSheetId="13">#REF!</definedName>
    <definedName name="大连" localSheetId="13">#REF!</definedName>
    <definedName name="呃呃呃" localSheetId="13">#REF!</definedName>
    <definedName name="福建" localSheetId="13">#REF!</definedName>
    <definedName name="福建地区" localSheetId="13">#REF!</definedName>
    <definedName name="附表" localSheetId="13">#REF!</definedName>
    <definedName name="广东" localSheetId="13">#REF!</definedName>
    <definedName name="广东地区" localSheetId="13">#REF!</definedName>
    <definedName name="广西" localSheetId="13">#REF!</definedName>
    <definedName name="贵州" localSheetId="13">#REF!</definedName>
    <definedName name="哈哈哈哈" localSheetId="13">#REF!</definedName>
    <definedName name="海南" localSheetId="13">#REF!</definedName>
    <definedName name="河北" localSheetId="13">#REF!</definedName>
    <definedName name="河南" localSheetId="13">#REF!</definedName>
    <definedName name="黑龙江" localSheetId="13">#REF!</definedName>
    <definedName name="湖北" localSheetId="13">#REF!</definedName>
    <definedName name="湖南" localSheetId="13">#REF!</definedName>
    <definedName name="汇率" localSheetId="13">#REF!</definedName>
    <definedName name="吉林" localSheetId="13">#REF!</definedName>
    <definedName name="江苏" localSheetId="13">#REF!</definedName>
    <definedName name="江西" localSheetId="13">#REF!</definedName>
    <definedName name="啦啦啦" localSheetId="13">#REF!</definedName>
    <definedName name="辽宁" localSheetId="13">#REF!</definedName>
    <definedName name="辽宁地区" localSheetId="13">#REF!</definedName>
    <definedName name="了" localSheetId="13">#REF!</definedName>
    <definedName name="么么么么" localSheetId="13">#REF!</definedName>
    <definedName name="内蒙" localSheetId="13">#REF!</definedName>
    <definedName name="你" localSheetId="13">#REF!</definedName>
    <definedName name="宁波" localSheetId="13">#REF!</definedName>
    <definedName name="宁夏" localSheetId="13">#REF!</definedName>
    <definedName name="悄悄" localSheetId="13">#REF!</definedName>
    <definedName name="青岛" localSheetId="13">#REF!</definedName>
    <definedName name="青海" localSheetId="13">#REF!</definedName>
    <definedName name="日日日" localSheetId="13">#REF!</definedName>
    <definedName name="山东" localSheetId="13">#REF!</definedName>
    <definedName name="山东地区" localSheetId="13">#REF!</definedName>
    <definedName name="山西" localSheetId="13">#REF!</definedName>
    <definedName name="陕西" localSheetId="13">#REF!</definedName>
    <definedName name="上海" localSheetId="13">#REF!</definedName>
    <definedName name="深圳" localSheetId="13">#REF!</definedName>
    <definedName name="生产列1" localSheetId="13">#REF!</definedName>
    <definedName name="生产列11" localSheetId="13">#REF!</definedName>
    <definedName name="生产列15" localSheetId="13">#REF!</definedName>
    <definedName name="生产列16" localSheetId="13">#REF!</definedName>
    <definedName name="生产列17" localSheetId="13">#REF!</definedName>
    <definedName name="生产列19" localSheetId="13">#REF!</definedName>
    <definedName name="生产列2" localSheetId="13">#REF!</definedName>
    <definedName name="生产列20" localSheetId="13">#REF!</definedName>
    <definedName name="生产列3" localSheetId="13">#REF!</definedName>
    <definedName name="生产列4" localSheetId="13">#REF!</definedName>
    <definedName name="生产列5" localSheetId="13">#REF!</definedName>
    <definedName name="生产列6" localSheetId="13">#REF!</definedName>
    <definedName name="生产列7" localSheetId="13">#REF!</definedName>
    <definedName name="生产列8" localSheetId="13">#REF!</definedName>
    <definedName name="生产列9" localSheetId="13">#REF!</definedName>
    <definedName name="生产期" localSheetId="13">#REF!</definedName>
    <definedName name="生产期1" localSheetId="13">#REF!</definedName>
    <definedName name="生产期11" localSheetId="13">#REF!</definedName>
    <definedName name="生产期15" localSheetId="13">#REF!</definedName>
    <definedName name="生产期16" localSheetId="13">#REF!</definedName>
    <definedName name="生产期17" localSheetId="13">#REF!</definedName>
    <definedName name="生产期19" localSheetId="13">#REF!</definedName>
    <definedName name="生产期2" localSheetId="13">#REF!</definedName>
    <definedName name="生产期20" localSheetId="13">#REF!</definedName>
    <definedName name="生产期3" localSheetId="13">#REF!</definedName>
    <definedName name="生产期4" localSheetId="13">#REF!</definedName>
    <definedName name="生产期5" localSheetId="13">#REF!</definedName>
    <definedName name="生产期6" localSheetId="13">#REF!</definedName>
    <definedName name="生产期7" localSheetId="13">#REF!</definedName>
    <definedName name="生产期8" localSheetId="13">#REF!</definedName>
    <definedName name="生产期9" localSheetId="13">#REF!</definedName>
    <definedName name="时代" localSheetId="13">#REF!</definedName>
    <definedName name="是" localSheetId="13">#REF!</definedName>
    <definedName name="是水水水水" localSheetId="13">#REF!</definedName>
    <definedName name="水水水嘎嘎嘎水" localSheetId="13">#REF!</definedName>
    <definedName name="水水水水" localSheetId="13">#REF!</definedName>
    <definedName name="四川" localSheetId="13">#REF!</definedName>
    <definedName name="天津" localSheetId="13">#REF!</definedName>
    <definedName name="我问问" localSheetId="13">#REF!</definedName>
    <definedName name="西藏" localSheetId="13">#REF!</definedName>
    <definedName name="厦门" localSheetId="13">#REF!</definedName>
    <definedName name="新疆" localSheetId="13">#REF!</definedName>
    <definedName name="一i" localSheetId="13">#REF!</definedName>
    <definedName name="一一i" localSheetId="13">#REF!</definedName>
    <definedName name="云南" localSheetId="13">#REF!</definedName>
    <definedName name="啧啧啧" localSheetId="13">#REF!</definedName>
    <definedName name="浙江" localSheetId="13">#REF!</definedName>
    <definedName name="浙江地区" localSheetId="13">#REF!</definedName>
    <definedName name="重庆" localSheetId="13">#REF!</definedName>
    <definedName name="地区名称">[14]封面!$B$2:$B$6</definedName>
    <definedName name="_xlnm._FilterDatabase" localSheetId="6" hidden="1">#REF!</definedName>
    <definedName name="_xlnm._FilterDatabase" localSheetId="10" hidden="1">#REF!</definedName>
    <definedName name="_xlnm._FilterDatabase" localSheetId="17" hidden="1">'17.2018年统筹整合涉农资金分配使用情况表'!$A$2:$G$62</definedName>
  </definedNames>
  <calcPr calcId="144525" fullPrecision="0"/>
</workbook>
</file>

<file path=xl/comments1.xml><?xml version="1.0" encoding="utf-8"?>
<comments xmlns="http://schemas.openxmlformats.org/spreadsheetml/2006/main">
  <authors>
    <author>李欢</author>
  </authors>
  <commentList>
    <comment ref="A22" authorId="0">
      <text>
        <r>
          <rPr>
            <sz val="9"/>
            <color indexed="81"/>
            <rFont val="宋体"/>
            <charset val="134"/>
          </rPr>
          <t xml:space="preserve">李欢:
2018.01.01实施</t>
        </r>
      </text>
    </comment>
  </commentList>
</comments>
</file>

<file path=xl/comments2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sz val="9"/>
            <color indexed="81"/>
            <rFont val="宋体"/>
            <charset val="134"/>
          </rPr>
          <t xml:space="preserve">李欢:
01</t>
        </r>
      </text>
    </comment>
    <comment ref="A18" authorId="0">
      <text>
        <r>
          <rPr>
            <sz val="9"/>
            <color indexed="81"/>
            <rFont val="宋体"/>
            <charset val="134"/>
          </rPr>
          <t xml:space="preserve">李欢:
02</t>
        </r>
      </text>
    </comment>
    <comment ref="A27" authorId="0">
      <text>
        <r>
          <rPr>
            <sz val="9"/>
            <color indexed="81"/>
            <rFont val="宋体"/>
            <charset val="134"/>
          </rPr>
          <t xml:space="preserve">李欢:
03</t>
        </r>
      </text>
    </comment>
    <comment ref="A38" authorId="0">
      <text>
        <r>
          <rPr>
            <sz val="9"/>
            <color indexed="81"/>
            <rFont val="宋体"/>
            <charset val="134"/>
          </rPr>
          <t xml:space="preserve">李欢:
04</t>
        </r>
      </text>
    </comment>
    <comment ref="A50" authorId="0">
      <text>
        <r>
          <rPr>
            <sz val="9"/>
            <color indexed="81"/>
            <rFont val="宋体"/>
            <charset val="134"/>
          </rPr>
          <t xml:space="preserve">李欢:
05</t>
        </r>
      </text>
    </comment>
    <comment ref="A61" authorId="0">
      <text>
        <r>
          <rPr>
            <sz val="9"/>
            <color indexed="81"/>
            <rFont val="宋体"/>
            <charset val="134"/>
          </rPr>
          <t xml:space="preserve">李欢:
06</t>
        </r>
      </text>
    </comment>
    <comment ref="A72" authorId="0">
      <text>
        <r>
          <rPr>
            <sz val="9"/>
            <color indexed="81"/>
            <rFont val="宋体"/>
            <charset val="134"/>
          </rPr>
          <t xml:space="preserve">李欢:
07</t>
        </r>
      </text>
    </comment>
    <comment ref="A84" authorId="0">
      <text>
        <r>
          <rPr>
            <sz val="9"/>
            <color indexed="81"/>
            <rFont val="宋体"/>
            <charset val="134"/>
          </rPr>
          <t xml:space="preserve">李欢:
08</t>
        </r>
      </text>
    </comment>
    <comment ref="A93" authorId="0">
      <text>
        <r>
          <rPr>
            <sz val="9"/>
            <color indexed="81"/>
            <rFont val="宋体"/>
            <charset val="134"/>
          </rPr>
          <t xml:space="preserve">李欢:
09</t>
        </r>
      </text>
    </comment>
    <comment ref="A99" authorId="0">
      <text>
        <r>
          <rPr>
            <sz val="9"/>
            <color indexed="81"/>
            <rFont val="宋体"/>
            <charset val="134"/>
          </rPr>
          <t xml:space="preserve">李欢:
修改口岸电子执法系统建设与维护</t>
        </r>
      </text>
    </comment>
    <comment ref="A107" authorId="0">
      <text>
        <r>
          <rPr>
            <sz val="9"/>
            <color indexed="81"/>
            <rFont val="宋体"/>
            <charset val="134"/>
          </rPr>
          <t xml:space="preserve">李欢:
10</t>
        </r>
      </text>
    </comment>
    <comment ref="A117" authorId="0">
      <text>
        <r>
          <rPr>
            <sz val="9"/>
            <color indexed="81"/>
            <rFont val="宋体"/>
            <charset val="134"/>
          </rPr>
          <t xml:space="preserve">李欢:
11</t>
        </r>
      </text>
    </comment>
    <comment ref="A126" authorId="0">
      <text>
        <r>
          <rPr>
            <sz val="9"/>
            <color indexed="81"/>
            <rFont val="宋体"/>
            <charset val="134"/>
          </rPr>
          <t xml:space="preserve">李欢:
13</t>
        </r>
      </text>
    </comment>
    <comment ref="A137" authorId="0">
      <text>
        <r>
          <rPr>
            <sz val="9"/>
            <color indexed="81"/>
            <rFont val="宋体"/>
            <charset val="134"/>
          </rPr>
          <t xml:space="preserve">李欢:
14</t>
        </r>
      </text>
    </comment>
    <comment ref="A151" authorId="0">
      <text>
        <r>
          <rPr>
            <sz val="9"/>
            <color indexed="81"/>
            <rFont val="宋体"/>
            <charset val="134"/>
          </rPr>
          <t xml:space="preserve">李欢:
23</t>
        </r>
      </text>
    </comment>
    <comment ref="A158" authorId="0">
      <text>
        <r>
          <rPr>
            <sz val="9"/>
            <color indexed="81"/>
            <rFont val="宋体"/>
            <charset val="134"/>
          </rPr>
          <t xml:space="preserve">李欢:
25
修改港澳台侨事务</t>
        </r>
      </text>
    </comment>
    <comment ref="A165" authorId="0">
      <text>
        <r>
          <rPr>
            <sz val="9"/>
            <color indexed="81"/>
            <rFont val="宋体"/>
            <charset val="134"/>
          </rPr>
          <t xml:space="preserve">李欢:
修改港澳台侨事务</t>
        </r>
      </text>
    </comment>
    <comment ref="A166" authorId="0">
      <text>
        <r>
          <rPr>
            <sz val="9"/>
            <color indexed="81"/>
            <rFont val="宋体"/>
            <charset val="134"/>
          </rPr>
          <t xml:space="preserve">李欢:
26，无27</t>
        </r>
      </text>
    </comment>
    <comment ref="A172" authorId="0">
      <text>
        <r>
          <rPr>
            <sz val="9"/>
            <color indexed="81"/>
            <rFont val="宋体"/>
            <charset val="134"/>
          </rPr>
          <t xml:space="preserve">李欢:
28</t>
        </r>
      </text>
    </comment>
    <comment ref="A179" authorId="0">
      <text>
        <r>
          <rPr>
            <sz val="9"/>
            <color indexed="81"/>
            <rFont val="宋体"/>
            <charset val="134"/>
          </rPr>
          <t xml:space="preserve">李欢:
29，无30</t>
        </r>
      </text>
    </comment>
    <comment ref="A186" authorId="0">
      <text>
        <r>
          <rPr>
            <sz val="9"/>
            <color indexed="81"/>
            <rFont val="宋体"/>
            <charset val="134"/>
          </rPr>
          <t xml:space="preserve">李欢:
31</t>
        </r>
      </text>
    </comment>
    <comment ref="A193" authorId="0">
      <text>
        <r>
          <rPr>
            <sz val="9"/>
            <color indexed="81"/>
            <rFont val="宋体"/>
            <charset val="134"/>
          </rPr>
          <t xml:space="preserve">李欢:
32</t>
        </r>
      </text>
    </comment>
    <comment ref="A200" authorId="0">
      <text>
        <r>
          <rPr>
            <sz val="9"/>
            <color indexed="81"/>
            <rFont val="宋体"/>
            <charset val="134"/>
          </rPr>
          <t xml:space="preserve">李欢:
33</t>
        </r>
      </text>
    </comment>
    <comment ref="A206" authorId="0">
      <text>
        <r>
          <rPr>
            <sz val="9"/>
            <color indexed="81"/>
            <rFont val="宋体"/>
            <charset val="134"/>
          </rPr>
          <t xml:space="preserve">李欢:
34</t>
        </r>
      </text>
    </comment>
    <comment ref="A214" authorId="0">
      <text>
        <r>
          <rPr>
            <sz val="9"/>
            <color indexed="81"/>
            <rFont val="宋体"/>
            <charset val="134"/>
          </rPr>
          <t xml:space="preserve">李欢:
35</t>
        </r>
      </text>
    </comment>
    <comment ref="A220" authorId="0">
      <text>
        <r>
          <rPr>
            <sz val="9"/>
            <color indexed="81"/>
            <rFont val="宋体"/>
            <charset val="134"/>
          </rPr>
          <t xml:space="preserve">李欢:
36</t>
        </r>
      </text>
    </comment>
    <comment ref="A226" authorId="0">
      <text>
        <r>
          <rPr>
            <sz val="9"/>
            <color indexed="81"/>
            <rFont val="宋体"/>
            <charset val="134"/>
          </rPr>
          <t xml:space="preserve">李欢:
37</t>
        </r>
      </text>
    </comment>
    <comment ref="A232" authorId="0">
      <text>
        <r>
          <rPr>
            <sz val="9"/>
            <color indexed="81"/>
            <rFont val="宋体"/>
            <charset val="134"/>
          </rPr>
          <t xml:space="preserve">李欢:
38</t>
        </r>
      </text>
    </comment>
    <comment ref="A249" authorId="0">
      <text>
        <r>
          <rPr>
            <sz val="9"/>
            <color indexed="81"/>
            <rFont val="宋体"/>
            <charset val="134"/>
          </rPr>
          <t xml:space="preserve">李欢:
20199</t>
        </r>
      </text>
    </comment>
    <comment ref="A269" authorId="0">
      <text>
        <r>
          <rPr>
            <sz val="9"/>
            <color indexed="81"/>
            <rFont val="宋体"/>
            <charset val="134"/>
          </rPr>
          <t xml:space="preserve">李欢:
将内卫修改为武装警察部队</t>
        </r>
      </text>
    </comment>
    <comment ref="A271" authorId="0">
      <text>
        <r>
          <rPr>
            <sz val="9"/>
            <color indexed="81"/>
            <rFont val="宋体"/>
            <charset val="134"/>
          </rPr>
          <t xml:space="preserve">李欢:
20402</t>
        </r>
      </text>
    </comment>
    <comment ref="A280" authorId="0">
      <text>
        <r>
          <rPr>
            <sz val="9"/>
            <color indexed="81"/>
            <rFont val="宋体"/>
            <charset val="134"/>
          </rPr>
          <t xml:space="preserve">李欢:
20403</t>
        </r>
      </text>
    </comment>
    <comment ref="A295" authorId="0">
      <text>
        <r>
          <rPr>
            <sz val="9"/>
            <color indexed="81"/>
            <rFont val="宋体"/>
            <charset val="134"/>
          </rPr>
          <t xml:space="preserve">李欢:
20405</t>
        </r>
      </text>
    </comment>
    <comment ref="A304" authorId="0">
      <text>
        <r>
          <rPr>
            <sz val="9"/>
            <color indexed="81"/>
            <rFont val="宋体"/>
            <charset val="134"/>
          </rPr>
          <t xml:space="preserve">李欢:
20406</t>
        </r>
      </text>
    </comment>
    <comment ref="A339" authorId="0">
      <text>
        <r>
          <rPr>
            <sz val="9"/>
            <color indexed="81"/>
            <rFont val="宋体"/>
            <charset val="134"/>
          </rPr>
          <t xml:space="preserve">李欢:
20409</t>
        </r>
      </text>
    </comment>
    <comment ref="A347" authorId="0">
      <text>
        <r>
          <rPr>
            <sz val="9"/>
            <color indexed="81"/>
            <rFont val="宋体"/>
            <charset val="134"/>
          </rPr>
          <t xml:space="preserve">李欢:
20410</t>
        </r>
      </text>
    </comment>
    <comment ref="A353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4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5" authorId="0">
      <text>
        <r>
          <rPr>
            <sz val="9"/>
            <color indexed="81"/>
            <rFont val="宋体"/>
            <charset val="134"/>
          </rPr>
          <t xml:space="preserve">李欢:
205</t>
        </r>
      </text>
    </comment>
    <comment ref="A356" authorId="0">
      <text>
        <r>
          <rPr>
            <sz val="9"/>
            <color indexed="81"/>
            <rFont val="宋体"/>
            <charset val="134"/>
          </rPr>
          <t xml:space="preserve">李欢:
20501</t>
        </r>
      </text>
    </comment>
    <comment ref="A361" authorId="0">
      <text>
        <r>
          <rPr>
            <sz val="9"/>
            <color indexed="81"/>
            <rFont val="宋体"/>
            <charset val="134"/>
          </rPr>
          <t xml:space="preserve">李欢:
20502</t>
        </r>
      </text>
    </comment>
    <comment ref="A370" authorId="0">
      <text>
        <r>
          <rPr>
            <sz val="9"/>
            <color indexed="81"/>
            <rFont val="宋体"/>
            <charset val="134"/>
          </rPr>
          <t xml:space="preserve">李欢:
20503</t>
        </r>
      </text>
    </comment>
    <comment ref="A377" authorId="0">
      <text>
        <r>
          <rPr>
            <sz val="9"/>
            <color indexed="81"/>
            <rFont val="宋体"/>
            <charset val="134"/>
          </rPr>
          <t xml:space="preserve">李欢:
20504</t>
        </r>
      </text>
    </comment>
    <comment ref="A383" authorId="0">
      <text>
        <r>
          <rPr>
            <sz val="9"/>
            <color indexed="81"/>
            <rFont val="宋体"/>
            <charset val="134"/>
          </rPr>
          <t xml:space="preserve">李欢:
20505</t>
        </r>
      </text>
    </comment>
    <comment ref="A387" authorId="0">
      <text>
        <r>
          <rPr>
            <sz val="9"/>
            <color indexed="81"/>
            <rFont val="宋体"/>
            <charset val="134"/>
          </rPr>
          <t xml:space="preserve">李欢:
20506</t>
        </r>
      </text>
    </comment>
    <comment ref="A391" authorId="0">
      <text>
        <r>
          <rPr>
            <sz val="9"/>
            <color indexed="81"/>
            <rFont val="宋体"/>
            <charset val="134"/>
          </rPr>
          <t xml:space="preserve">李欢:
20507</t>
        </r>
      </text>
    </comment>
    <comment ref="A395" authorId="0">
      <text>
        <r>
          <rPr>
            <sz val="9"/>
            <color indexed="81"/>
            <rFont val="宋体"/>
            <charset val="134"/>
          </rPr>
          <t xml:space="preserve">李欢:
20508</t>
        </r>
      </text>
    </comment>
    <comment ref="A401" authorId="0">
      <text>
        <r>
          <rPr>
            <sz val="9"/>
            <color indexed="81"/>
            <rFont val="宋体"/>
            <charset val="134"/>
          </rPr>
          <t xml:space="preserve">李欢:
20509</t>
        </r>
      </text>
    </comment>
    <comment ref="A408" authorId="0">
      <text>
        <r>
          <rPr>
            <sz val="9"/>
            <color indexed="81"/>
            <rFont val="宋体"/>
            <charset val="134"/>
          </rPr>
          <t xml:space="preserve">李欢:
20599</t>
        </r>
      </text>
    </comment>
    <comment ref="A409" authorId="0">
      <text>
        <r>
          <rPr>
            <sz val="9"/>
            <color indexed="81"/>
            <rFont val="宋体"/>
            <charset val="134"/>
          </rPr>
          <t xml:space="preserve">李欢:
206
</t>
        </r>
      </text>
    </comment>
    <comment ref="A410" authorId="0">
      <text>
        <r>
          <rPr>
            <sz val="9"/>
            <color indexed="81"/>
            <rFont val="宋体"/>
            <charset val="134"/>
          </rPr>
          <t xml:space="preserve">李欢:
20601</t>
        </r>
      </text>
    </comment>
    <comment ref="A415" authorId="0">
      <text>
        <r>
          <rPr>
            <sz val="9"/>
            <color indexed="81"/>
            <rFont val="宋体"/>
            <charset val="134"/>
          </rPr>
          <t xml:space="preserve">李欢:
20602</t>
        </r>
      </text>
    </comment>
    <comment ref="A424" authorId="0">
      <text>
        <r>
          <rPr>
            <sz val="9"/>
            <color indexed="81"/>
            <rFont val="宋体"/>
            <charset val="134"/>
          </rPr>
          <t xml:space="preserve">李欢:
20603</t>
        </r>
      </text>
    </comment>
    <comment ref="A430" authorId="0">
      <text>
        <r>
          <rPr>
            <sz val="9"/>
            <color indexed="81"/>
            <rFont val="宋体"/>
            <charset val="134"/>
          </rPr>
          <t xml:space="preserve">李欢:
20604</t>
        </r>
      </text>
    </comment>
    <comment ref="A436" authorId="0">
      <text>
        <r>
          <rPr>
            <sz val="9"/>
            <color indexed="81"/>
            <rFont val="宋体"/>
            <charset val="134"/>
          </rPr>
          <t xml:space="preserve">李欢:
20605</t>
        </r>
      </text>
    </comment>
    <comment ref="A441" authorId="0">
      <text>
        <r>
          <rPr>
            <sz val="9"/>
            <color indexed="81"/>
            <rFont val="宋体"/>
            <charset val="134"/>
          </rPr>
          <t xml:space="preserve">李欢:
20606</t>
        </r>
      </text>
    </comment>
    <comment ref="A446" authorId="0">
      <text>
        <r>
          <rPr>
            <sz val="9"/>
            <color indexed="81"/>
            <rFont val="宋体"/>
            <charset val="134"/>
          </rPr>
          <t xml:space="preserve">李欢:
20607</t>
        </r>
      </text>
    </comment>
    <comment ref="A453" authorId="0">
      <text>
        <r>
          <rPr>
            <sz val="9"/>
            <color indexed="81"/>
            <rFont val="宋体"/>
            <charset val="134"/>
          </rPr>
          <t xml:space="preserve">李欢:
20608</t>
        </r>
      </text>
    </comment>
    <comment ref="A457" authorId="0">
      <text>
        <r>
          <rPr>
            <sz val="9"/>
            <color indexed="81"/>
            <rFont val="宋体"/>
            <charset val="134"/>
          </rPr>
          <t xml:space="preserve">李欢:
20609</t>
        </r>
      </text>
    </comment>
    <comment ref="A460" authorId="0">
      <text>
        <r>
          <rPr>
            <sz val="9"/>
            <color indexed="81"/>
            <rFont val="宋体"/>
            <charset val="134"/>
          </rPr>
          <t xml:space="preserve">李欢:
20699</t>
        </r>
      </text>
    </comment>
    <comment ref="A465" authorId="0">
      <text>
        <r>
          <rPr>
            <sz val="9"/>
            <color indexed="81"/>
            <rFont val="宋体"/>
            <charset val="134"/>
          </rPr>
          <t xml:space="preserve">李欢:
207</t>
        </r>
      </text>
    </comment>
    <comment ref="A466" authorId="0">
      <text>
        <r>
          <rPr>
            <sz val="9"/>
            <color indexed="81"/>
            <rFont val="宋体"/>
            <charset val="134"/>
          </rPr>
          <t xml:space="preserve">李欢:
20701</t>
        </r>
      </text>
    </comment>
    <comment ref="A482" authorId="0">
      <text>
        <r>
          <rPr>
            <sz val="9"/>
            <color indexed="81"/>
            <rFont val="宋体"/>
            <charset val="134"/>
          </rPr>
          <t xml:space="preserve">李欢:
20702</t>
        </r>
      </text>
    </comment>
    <comment ref="A490" authorId="0">
      <text>
        <r>
          <rPr>
            <sz val="9"/>
            <color indexed="81"/>
            <rFont val="宋体"/>
            <charset val="134"/>
          </rPr>
          <t xml:space="preserve">李欢:
20703</t>
        </r>
      </text>
    </comment>
    <comment ref="A501" authorId="0">
      <text>
        <r>
          <rPr>
            <sz val="9"/>
            <color indexed="81"/>
            <rFont val="宋体"/>
            <charset val="134"/>
          </rPr>
          <t xml:space="preserve">李欢:
20706</t>
        </r>
      </text>
    </comment>
    <comment ref="A510" authorId="0">
      <text>
        <r>
          <rPr>
            <sz val="9"/>
            <color indexed="81"/>
            <rFont val="宋体"/>
            <charset val="134"/>
          </rPr>
          <t xml:space="preserve">李欢:
20708</t>
        </r>
      </text>
    </comment>
    <comment ref="A517" authorId="0">
      <text>
        <r>
          <rPr>
            <sz val="9"/>
            <color indexed="81"/>
            <rFont val="宋体"/>
            <charset val="134"/>
          </rPr>
          <t xml:space="preserve">李欢:
20799</t>
        </r>
      </text>
    </comment>
    <comment ref="A521" authorId="0">
      <text>
        <r>
          <rPr>
            <sz val="9"/>
            <color indexed="81"/>
            <rFont val="宋体"/>
            <charset val="134"/>
          </rPr>
          <t xml:space="preserve">李欢:
208</t>
        </r>
      </text>
    </comment>
    <comment ref="A522" authorId="0">
      <text>
        <r>
          <rPr>
            <sz val="9"/>
            <color indexed="81"/>
            <rFont val="宋体"/>
            <charset val="134"/>
          </rPr>
          <t xml:space="preserve">李欢:
20801</t>
        </r>
      </text>
    </comment>
    <comment ref="A536" authorId="0">
      <text>
        <r>
          <rPr>
            <sz val="9"/>
            <color indexed="81"/>
            <rFont val="宋体"/>
            <charset val="134"/>
          </rPr>
          <t xml:space="preserve">李欢:
20802</t>
        </r>
      </text>
    </comment>
    <comment ref="A544" authorId="0">
      <text>
        <r>
          <rPr>
            <sz val="9"/>
            <color indexed="81"/>
            <rFont val="宋体"/>
            <charset val="134"/>
          </rPr>
          <t xml:space="preserve">李欢:
20804</t>
        </r>
      </text>
    </comment>
    <comment ref="A546" authorId="0">
      <text>
        <r>
          <rPr>
            <sz val="9"/>
            <color indexed="81"/>
            <rFont val="宋体"/>
            <charset val="134"/>
          </rPr>
          <t xml:space="preserve">李欢:
20805</t>
        </r>
      </text>
    </comment>
    <comment ref="A555" authorId="0">
      <text>
        <r>
          <rPr>
            <sz val="9"/>
            <color indexed="81"/>
            <rFont val="宋体"/>
            <charset val="134"/>
          </rPr>
          <t xml:space="preserve">李欢:
20806</t>
        </r>
      </text>
    </comment>
    <comment ref="A559" authorId="0">
      <text>
        <r>
          <rPr>
            <sz val="9"/>
            <color indexed="81"/>
            <rFont val="宋体"/>
            <charset val="134"/>
          </rPr>
          <t xml:space="preserve">李欢:
20807</t>
        </r>
      </text>
    </comment>
    <comment ref="A569" authorId="0">
      <text>
        <r>
          <rPr>
            <sz val="9"/>
            <color indexed="81"/>
            <rFont val="宋体"/>
            <charset val="134"/>
          </rPr>
          <t xml:space="preserve">李欢:
20808</t>
        </r>
      </text>
    </comment>
    <comment ref="A577" authorId="0">
      <text>
        <r>
          <rPr>
            <sz val="9"/>
            <color indexed="81"/>
            <rFont val="宋体"/>
            <charset val="134"/>
          </rPr>
          <t xml:space="preserve">李欢:
20809</t>
        </r>
      </text>
    </comment>
    <comment ref="A584" authorId="0">
      <text>
        <r>
          <rPr>
            <sz val="9"/>
            <color indexed="81"/>
            <rFont val="宋体"/>
            <charset val="134"/>
          </rPr>
          <t xml:space="preserve">李欢:
20810</t>
        </r>
      </text>
    </comment>
    <comment ref="A591" authorId="0">
      <text>
        <r>
          <rPr>
            <sz val="9"/>
            <color indexed="81"/>
            <rFont val="宋体"/>
            <charset val="134"/>
          </rPr>
          <t xml:space="preserve">李欢:
20811</t>
        </r>
      </text>
    </comment>
    <comment ref="A600" authorId="0">
      <text>
        <r>
          <rPr>
            <sz val="9"/>
            <color indexed="81"/>
            <rFont val="宋体"/>
            <charset val="134"/>
          </rPr>
          <t xml:space="preserve">李欢:
20816</t>
        </r>
      </text>
    </comment>
    <comment ref="A605" authorId="0">
      <text>
        <r>
          <rPr>
            <sz val="9"/>
            <color indexed="81"/>
            <rFont val="宋体"/>
            <charset val="134"/>
          </rPr>
          <t xml:space="preserve">李欢:
20819</t>
        </r>
      </text>
    </comment>
    <comment ref="A608" authorId="0">
      <text>
        <r>
          <rPr>
            <sz val="9"/>
            <color indexed="81"/>
            <rFont val="宋体"/>
            <charset val="134"/>
          </rPr>
          <t xml:space="preserve">李欢:
20820</t>
        </r>
      </text>
    </comment>
    <comment ref="A611" authorId="0">
      <text>
        <r>
          <rPr>
            <sz val="9"/>
            <color indexed="81"/>
            <rFont val="宋体"/>
            <charset val="134"/>
          </rPr>
          <t xml:space="preserve">李欢:
20821</t>
        </r>
      </text>
    </comment>
    <comment ref="A614" authorId="0">
      <text>
        <r>
          <rPr>
            <sz val="9"/>
            <color indexed="81"/>
            <rFont val="宋体"/>
            <charset val="134"/>
          </rPr>
          <t xml:space="preserve">李欢:
20824</t>
        </r>
      </text>
    </comment>
    <comment ref="A644" authorId="0">
      <text>
        <r>
          <rPr>
            <sz val="9"/>
            <color indexed="81"/>
            <rFont val="宋体"/>
            <charset val="134"/>
          </rPr>
          <t xml:space="preserve">李欢:
21002</t>
        </r>
      </text>
    </comment>
    <comment ref="A657" authorId="0">
      <text>
        <r>
          <rPr>
            <sz val="9"/>
            <color indexed="81"/>
            <rFont val="宋体"/>
            <charset val="134"/>
          </rPr>
          <t xml:space="preserve">李欢:
21003</t>
        </r>
      </text>
    </comment>
    <comment ref="A661" authorId="0">
      <text>
        <r>
          <rPr>
            <sz val="9"/>
            <color indexed="81"/>
            <rFont val="宋体"/>
            <charset val="134"/>
          </rPr>
          <t xml:space="preserve">李欢:
21004</t>
        </r>
      </text>
    </comment>
    <comment ref="A673" authorId="0">
      <text>
        <r>
          <rPr>
            <sz val="9"/>
            <color indexed="81"/>
            <rFont val="宋体"/>
            <charset val="134"/>
          </rPr>
          <t xml:space="preserve">李欢:
21006</t>
        </r>
      </text>
    </comment>
    <comment ref="A676" authorId="0">
      <text>
        <r>
          <rPr>
            <sz val="9"/>
            <color indexed="81"/>
            <rFont val="宋体"/>
            <charset val="134"/>
          </rPr>
          <t xml:space="preserve">李欢:
21007</t>
        </r>
      </text>
    </comment>
    <comment ref="A680" authorId="0">
      <text>
        <r>
          <rPr>
            <sz val="9"/>
            <color indexed="81"/>
            <rFont val="宋体"/>
            <charset val="134"/>
          </rPr>
          <t xml:space="preserve">李欢:
21011</t>
        </r>
      </text>
    </comment>
    <comment ref="A685" authorId="0">
      <text>
        <r>
          <rPr>
            <sz val="9"/>
            <color indexed="81"/>
            <rFont val="宋体"/>
            <charset val="134"/>
          </rPr>
          <t xml:space="preserve">李欢:
21012</t>
        </r>
      </text>
    </comment>
    <comment ref="A689" authorId="0">
      <text>
        <r>
          <rPr>
            <sz val="9"/>
            <color indexed="81"/>
            <rFont val="宋体"/>
            <charset val="134"/>
          </rPr>
          <t xml:space="preserve">李欢:
21013</t>
        </r>
      </text>
    </comment>
    <comment ref="A693" authorId="0">
      <text>
        <r>
          <rPr>
            <sz val="9"/>
            <color indexed="81"/>
            <rFont val="宋体"/>
            <charset val="134"/>
          </rPr>
          <t xml:space="preserve">李欢:
21014</t>
        </r>
      </text>
    </comment>
    <comment ref="A696" authorId="0">
      <text>
        <r>
          <rPr>
            <sz val="9"/>
            <color indexed="81"/>
            <rFont val="宋体"/>
            <charset val="134"/>
          </rPr>
          <t xml:space="preserve">李欢:
21015</t>
        </r>
      </text>
    </comment>
    <comment ref="A782" authorId="0">
      <text>
        <r>
          <rPr>
            <sz val="9"/>
            <color indexed="81"/>
            <rFont val="宋体"/>
            <charset val="134"/>
          </rPr>
          <t xml:space="preserve">李欢:
212</t>
        </r>
      </text>
    </comment>
    <comment ref="A783" authorId="0">
      <text>
        <r>
          <rPr>
            <sz val="9"/>
            <color indexed="81"/>
            <rFont val="宋体"/>
            <charset val="134"/>
          </rPr>
          <t xml:space="preserve">李欢:
21201</t>
        </r>
      </text>
    </comment>
    <comment ref="A801" authorId="0">
      <text>
        <r>
          <rPr>
            <sz val="9"/>
            <color indexed="81"/>
            <rFont val="宋体"/>
            <charset val="134"/>
          </rPr>
          <t xml:space="preserve">李欢:
213</t>
        </r>
      </text>
    </comment>
    <comment ref="A802" authorId="0">
      <text>
        <r>
          <rPr>
            <sz val="9"/>
            <color indexed="81"/>
            <rFont val="宋体"/>
            <charset val="134"/>
          </rPr>
          <t xml:space="preserve">李欢:
21301</t>
        </r>
      </text>
    </comment>
    <comment ref="A900" authorId="0">
      <text>
        <r>
          <rPr>
            <sz val="9"/>
            <color indexed="81"/>
            <rFont val="宋体"/>
            <charset val="134"/>
          </rPr>
          <t xml:space="preserve">李欢:
21306</t>
        </r>
      </text>
    </comment>
    <comment ref="A906" authorId="0">
      <text>
        <r>
          <rPr>
            <sz val="9"/>
            <color indexed="81"/>
            <rFont val="宋体"/>
            <charset val="134"/>
          </rPr>
          <t xml:space="preserve">李欢:
21307</t>
        </r>
      </text>
    </comment>
    <comment ref="A913" authorId="0">
      <text>
        <r>
          <rPr>
            <sz val="9"/>
            <color indexed="81"/>
            <rFont val="宋体"/>
            <charset val="134"/>
          </rPr>
          <t xml:space="preserve">李欢:
21308</t>
        </r>
      </text>
    </comment>
    <comment ref="A1050" authorId="0">
      <text>
        <r>
          <rPr>
            <sz val="9"/>
            <color indexed="81"/>
            <rFont val="宋体"/>
            <charset val="134"/>
          </rPr>
          <t xml:space="preserve">李欢:
21599</t>
        </r>
      </text>
    </comment>
    <comment ref="A1056" authorId="0">
      <text>
        <r>
          <rPr>
            <sz val="9"/>
            <color indexed="81"/>
            <rFont val="宋体"/>
            <charset val="134"/>
          </rPr>
          <t xml:space="preserve">李欢:
216</t>
        </r>
      </text>
    </comment>
    <comment ref="A1101" authorId="0">
      <text>
        <r>
          <rPr>
            <sz val="9"/>
            <color indexed="81"/>
            <rFont val="宋体"/>
            <charset val="134"/>
          </rPr>
          <t xml:space="preserve">李欢:
220</t>
        </r>
      </text>
    </comment>
    <comment ref="A1121" authorId="0">
      <text>
        <r>
          <rPr>
            <sz val="9"/>
            <color indexed="81"/>
            <rFont val="宋体"/>
            <charset val="134"/>
          </rPr>
          <t xml:space="preserve">李欢:
22002</t>
        </r>
      </text>
    </comment>
    <comment ref="A1140" authorId="0">
      <text>
        <r>
          <rPr>
            <sz val="9"/>
            <color indexed="81"/>
            <rFont val="宋体"/>
            <charset val="134"/>
          </rPr>
          <t xml:space="preserve">李欢:
22003</t>
        </r>
      </text>
    </comment>
    <comment ref="A1149" authorId="0">
      <text>
        <r>
          <rPr>
            <sz val="9"/>
            <color indexed="81"/>
            <rFont val="宋体"/>
            <charset val="134"/>
          </rPr>
          <t xml:space="preserve">李欢:
22005</t>
        </r>
      </text>
    </comment>
    <comment ref="A1165" authorId="0">
      <text>
        <r>
          <rPr>
            <sz val="9"/>
            <color indexed="81"/>
            <rFont val="宋体"/>
            <charset val="134"/>
          </rPr>
          <t xml:space="preserve">李欢:
221</t>
        </r>
      </text>
    </comment>
    <comment ref="A1175" authorId="0">
      <text>
        <r>
          <rPr>
            <sz val="9"/>
            <color indexed="81"/>
            <rFont val="宋体"/>
            <charset val="134"/>
          </rPr>
          <t xml:space="preserve">李欢:
22102</t>
        </r>
      </text>
    </comment>
    <comment ref="A1179" authorId="0">
      <text>
        <r>
          <rPr>
            <sz val="9"/>
            <color indexed="81"/>
            <rFont val="宋体"/>
            <charset val="134"/>
          </rPr>
          <t xml:space="preserve">李欢:
22103</t>
        </r>
      </text>
    </comment>
    <comment ref="A1183" authorId="0">
      <text>
        <r>
          <rPr>
            <sz val="9"/>
            <color indexed="81"/>
            <rFont val="宋体"/>
            <charset val="134"/>
          </rPr>
          <t xml:space="preserve">李欢:
222</t>
        </r>
      </text>
    </comment>
    <comment ref="A1184" authorId="0">
      <text>
        <r>
          <rPr>
            <sz val="9"/>
            <color indexed="81"/>
            <rFont val="宋体"/>
            <charset val="134"/>
          </rPr>
          <t xml:space="preserve">李欢:
22201</t>
        </r>
      </text>
    </comment>
    <comment ref="A1199" authorId="0">
      <text>
        <r>
          <rPr>
            <sz val="9"/>
            <color indexed="81"/>
            <rFont val="宋体"/>
            <charset val="134"/>
          </rPr>
          <t xml:space="preserve">李欢:
22202</t>
        </r>
      </text>
    </comment>
    <comment ref="A1213" authorId="0">
      <text>
        <r>
          <rPr>
            <sz val="9"/>
            <color indexed="81"/>
            <rFont val="宋体"/>
            <charset val="134"/>
          </rPr>
          <t xml:space="preserve">李欢:
22203</t>
        </r>
      </text>
    </comment>
    <comment ref="A1218" authorId="0">
      <text>
        <r>
          <rPr>
            <sz val="9"/>
            <color indexed="81"/>
            <rFont val="宋体"/>
            <charset val="134"/>
          </rPr>
          <t xml:space="preserve">李欢:
22204</t>
        </r>
      </text>
    </comment>
    <comment ref="A1224" authorId="0">
      <text>
        <r>
          <rPr>
            <sz val="9"/>
            <color indexed="81"/>
            <rFont val="宋体"/>
            <charset val="134"/>
          </rPr>
          <t xml:space="preserve">李欢:
22205</t>
        </r>
      </text>
    </comment>
    <comment ref="A1237" authorId="0">
      <text>
        <r>
          <rPr>
            <sz val="9"/>
            <color indexed="81"/>
            <rFont val="宋体"/>
            <charset val="134"/>
          </rPr>
          <t xml:space="preserve">李欢:
22401</t>
        </r>
      </text>
    </comment>
    <comment ref="A1249" authorId="0">
      <text>
        <r>
          <rPr>
            <sz val="9"/>
            <color indexed="81"/>
            <rFont val="宋体"/>
            <charset val="134"/>
          </rPr>
          <t xml:space="preserve">李欢:
22402</t>
        </r>
      </text>
    </comment>
    <comment ref="A1255" authorId="0">
      <text>
        <r>
          <rPr>
            <sz val="9"/>
            <color indexed="81"/>
            <rFont val="宋体"/>
            <charset val="134"/>
          </rPr>
          <t xml:space="preserve">李欢:
22403</t>
        </r>
      </text>
    </comment>
    <comment ref="A1261" authorId="0">
      <text>
        <r>
          <rPr>
            <sz val="9"/>
            <color indexed="81"/>
            <rFont val="宋体"/>
            <charset val="134"/>
          </rPr>
          <t xml:space="preserve">李欢:
22404</t>
        </r>
      </text>
    </comment>
    <comment ref="A1269" authorId="0">
      <text>
        <r>
          <rPr>
            <sz val="9"/>
            <color indexed="81"/>
            <rFont val="宋体"/>
            <charset val="134"/>
          </rPr>
          <t xml:space="preserve">李欢:
22405</t>
        </r>
      </text>
    </comment>
    <comment ref="A1282" authorId="0">
      <text>
        <r>
          <rPr>
            <sz val="9"/>
            <color indexed="81"/>
            <rFont val="宋体"/>
            <charset val="134"/>
          </rPr>
          <t xml:space="preserve">李欢:
22406</t>
        </r>
      </text>
    </comment>
    <comment ref="A1286" authorId="0">
      <text>
        <r>
          <rPr>
            <sz val="9"/>
            <color indexed="81"/>
            <rFont val="宋体"/>
            <charset val="134"/>
          </rPr>
          <t xml:space="preserve">李欢:
22407</t>
        </r>
      </text>
    </comment>
  </commentList>
</comments>
</file>

<file path=xl/comments3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sz val="9"/>
            <color indexed="81"/>
            <rFont val="宋体"/>
            <charset val="134"/>
          </rPr>
          <t xml:space="preserve">李欢:
01</t>
        </r>
      </text>
    </comment>
    <comment ref="A18" authorId="0">
      <text>
        <r>
          <rPr>
            <sz val="9"/>
            <color indexed="81"/>
            <rFont val="宋体"/>
            <charset val="134"/>
          </rPr>
          <t xml:space="preserve">李欢:
02</t>
        </r>
      </text>
    </comment>
    <comment ref="A27" authorId="0">
      <text>
        <r>
          <rPr>
            <sz val="9"/>
            <color indexed="81"/>
            <rFont val="宋体"/>
            <charset val="134"/>
          </rPr>
          <t xml:space="preserve">李欢:
03</t>
        </r>
      </text>
    </comment>
    <comment ref="A38" authorId="0">
      <text>
        <r>
          <rPr>
            <sz val="9"/>
            <color indexed="81"/>
            <rFont val="宋体"/>
            <charset val="134"/>
          </rPr>
          <t xml:space="preserve">李欢:
04</t>
        </r>
      </text>
    </comment>
    <comment ref="A50" authorId="0">
      <text>
        <r>
          <rPr>
            <sz val="9"/>
            <color indexed="81"/>
            <rFont val="宋体"/>
            <charset val="134"/>
          </rPr>
          <t xml:space="preserve">李欢:
05</t>
        </r>
      </text>
    </comment>
    <comment ref="A61" authorId="0">
      <text>
        <r>
          <rPr>
            <sz val="9"/>
            <color indexed="81"/>
            <rFont val="宋体"/>
            <charset val="134"/>
          </rPr>
          <t xml:space="preserve">李欢:
06</t>
        </r>
      </text>
    </comment>
    <comment ref="A72" authorId="0">
      <text>
        <r>
          <rPr>
            <sz val="9"/>
            <color indexed="81"/>
            <rFont val="宋体"/>
            <charset val="134"/>
          </rPr>
          <t xml:space="preserve">李欢:
07</t>
        </r>
      </text>
    </comment>
    <comment ref="A84" authorId="0">
      <text>
        <r>
          <rPr>
            <sz val="9"/>
            <color indexed="81"/>
            <rFont val="宋体"/>
            <charset val="134"/>
          </rPr>
          <t xml:space="preserve">李欢:
08</t>
        </r>
      </text>
    </comment>
    <comment ref="A93" authorId="0">
      <text>
        <r>
          <rPr>
            <sz val="9"/>
            <color indexed="81"/>
            <rFont val="宋体"/>
            <charset val="134"/>
          </rPr>
          <t xml:space="preserve">李欢:
09</t>
        </r>
      </text>
    </comment>
    <comment ref="A99" authorId="0">
      <text>
        <r>
          <rPr>
            <sz val="9"/>
            <color indexed="81"/>
            <rFont val="宋体"/>
            <charset val="134"/>
          </rPr>
          <t xml:space="preserve">李欢:
修改口岸电子执法系统建设与维护</t>
        </r>
      </text>
    </comment>
    <comment ref="A107" authorId="0">
      <text>
        <r>
          <rPr>
            <sz val="9"/>
            <color indexed="81"/>
            <rFont val="宋体"/>
            <charset val="134"/>
          </rPr>
          <t xml:space="preserve">李欢:
10</t>
        </r>
      </text>
    </comment>
    <comment ref="A117" authorId="0">
      <text>
        <r>
          <rPr>
            <sz val="9"/>
            <color indexed="81"/>
            <rFont val="宋体"/>
            <charset val="134"/>
          </rPr>
          <t xml:space="preserve">李欢:
11</t>
        </r>
      </text>
    </comment>
    <comment ref="A126" authorId="0">
      <text>
        <r>
          <rPr>
            <sz val="9"/>
            <color indexed="81"/>
            <rFont val="宋体"/>
            <charset val="134"/>
          </rPr>
          <t xml:space="preserve">李欢:
13</t>
        </r>
      </text>
    </comment>
    <comment ref="A137" authorId="0">
      <text>
        <r>
          <rPr>
            <sz val="9"/>
            <color indexed="81"/>
            <rFont val="宋体"/>
            <charset val="134"/>
          </rPr>
          <t xml:space="preserve">李欢:
14</t>
        </r>
      </text>
    </comment>
    <comment ref="A151" authorId="0">
      <text>
        <r>
          <rPr>
            <sz val="9"/>
            <color indexed="81"/>
            <rFont val="宋体"/>
            <charset val="134"/>
          </rPr>
          <t xml:space="preserve">李欢:
23</t>
        </r>
      </text>
    </comment>
    <comment ref="A158" authorId="0">
      <text>
        <r>
          <rPr>
            <sz val="9"/>
            <color indexed="81"/>
            <rFont val="宋体"/>
            <charset val="134"/>
          </rPr>
          <t xml:space="preserve">李欢:
25
修改港澳台侨事务</t>
        </r>
      </text>
    </comment>
    <comment ref="A165" authorId="0">
      <text>
        <r>
          <rPr>
            <sz val="9"/>
            <color indexed="81"/>
            <rFont val="宋体"/>
            <charset val="134"/>
          </rPr>
          <t xml:space="preserve">李欢:
修改港澳台侨事务</t>
        </r>
      </text>
    </comment>
    <comment ref="A166" authorId="0">
      <text>
        <r>
          <rPr>
            <sz val="9"/>
            <color indexed="81"/>
            <rFont val="宋体"/>
            <charset val="134"/>
          </rPr>
          <t xml:space="preserve">李欢:
26，无27</t>
        </r>
      </text>
    </comment>
    <comment ref="A172" authorId="0">
      <text>
        <r>
          <rPr>
            <sz val="9"/>
            <color indexed="81"/>
            <rFont val="宋体"/>
            <charset val="134"/>
          </rPr>
          <t xml:space="preserve">李欢:
28</t>
        </r>
      </text>
    </comment>
    <comment ref="A179" authorId="0">
      <text>
        <r>
          <rPr>
            <sz val="9"/>
            <color indexed="81"/>
            <rFont val="宋体"/>
            <charset val="134"/>
          </rPr>
          <t xml:space="preserve">李欢:
29，无30</t>
        </r>
      </text>
    </comment>
    <comment ref="A186" authorId="0">
      <text>
        <r>
          <rPr>
            <sz val="9"/>
            <color indexed="81"/>
            <rFont val="宋体"/>
            <charset val="134"/>
          </rPr>
          <t xml:space="preserve">李欢:
31</t>
        </r>
      </text>
    </comment>
    <comment ref="A193" authorId="0">
      <text>
        <r>
          <rPr>
            <sz val="9"/>
            <color indexed="81"/>
            <rFont val="宋体"/>
            <charset val="134"/>
          </rPr>
          <t xml:space="preserve">李欢:
32</t>
        </r>
      </text>
    </comment>
    <comment ref="A200" authorId="0">
      <text>
        <r>
          <rPr>
            <sz val="9"/>
            <color indexed="81"/>
            <rFont val="宋体"/>
            <charset val="134"/>
          </rPr>
          <t xml:space="preserve">李欢:
33</t>
        </r>
      </text>
    </comment>
    <comment ref="A206" authorId="0">
      <text>
        <r>
          <rPr>
            <sz val="9"/>
            <color indexed="81"/>
            <rFont val="宋体"/>
            <charset val="134"/>
          </rPr>
          <t xml:space="preserve">李欢:
34</t>
        </r>
      </text>
    </comment>
    <comment ref="A214" authorId="0">
      <text>
        <r>
          <rPr>
            <sz val="9"/>
            <color indexed="81"/>
            <rFont val="宋体"/>
            <charset val="134"/>
          </rPr>
          <t xml:space="preserve">李欢:
35</t>
        </r>
      </text>
    </comment>
    <comment ref="A220" authorId="0">
      <text>
        <r>
          <rPr>
            <sz val="9"/>
            <color indexed="81"/>
            <rFont val="宋体"/>
            <charset val="134"/>
          </rPr>
          <t xml:space="preserve">李欢:
36</t>
        </r>
      </text>
    </comment>
    <comment ref="A226" authorId="0">
      <text>
        <r>
          <rPr>
            <sz val="9"/>
            <color indexed="81"/>
            <rFont val="宋体"/>
            <charset val="134"/>
          </rPr>
          <t xml:space="preserve">李欢:
37</t>
        </r>
      </text>
    </comment>
    <comment ref="A232" authorId="0">
      <text>
        <r>
          <rPr>
            <sz val="9"/>
            <color indexed="81"/>
            <rFont val="宋体"/>
            <charset val="134"/>
          </rPr>
          <t xml:space="preserve">李欢:
38</t>
        </r>
      </text>
    </comment>
    <comment ref="A249" authorId="0">
      <text>
        <r>
          <rPr>
            <sz val="9"/>
            <color indexed="81"/>
            <rFont val="宋体"/>
            <charset val="134"/>
          </rPr>
          <t xml:space="preserve">李欢:
20199</t>
        </r>
      </text>
    </comment>
    <comment ref="A269" authorId="0">
      <text>
        <r>
          <rPr>
            <sz val="9"/>
            <color indexed="81"/>
            <rFont val="宋体"/>
            <charset val="134"/>
          </rPr>
          <t xml:space="preserve">李欢:
将内卫修改为武装警察部队</t>
        </r>
      </text>
    </comment>
    <comment ref="A271" authorId="0">
      <text>
        <r>
          <rPr>
            <sz val="9"/>
            <color indexed="81"/>
            <rFont val="宋体"/>
            <charset val="134"/>
          </rPr>
          <t xml:space="preserve">李欢:
20402</t>
        </r>
      </text>
    </comment>
    <comment ref="A280" authorId="0">
      <text>
        <r>
          <rPr>
            <sz val="9"/>
            <color indexed="81"/>
            <rFont val="宋体"/>
            <charset val="134"/>
          </rPr>
          <t xml:space="preserve">李欢:
20403</t>
        </r>
      </text>
    </comment>
    <comment ref="A295" authorId="0">
      <text>
        <r>
          <rPr>
            <sz val="9"/>
            <color indexed="81"/>
            <rFont val="宋体"/>
            <charset val="134"/>
          </rPr>
          <t xml:space="preserve">李欢:
20405</t>
        </r>
      </text>
    </comment>
    <comment ref="A304" authorId="0">
      <text>
        <r>
          <rPr>
            <sz val="9"/>
            <color indexed="81"/>
            <rFont val="宋体"/>
            <charset val="134"/>
          </rPr>
          <t xml:space="preserve">李欢:
20406</t>
        </r>
      </text>
    </comment>
    <comment ref="A339" authorId="0">
      <text>
        <r>
          <rPr>
            <sz val="9"/>
            <color indexed="81"/>
            <rFont val="宋体"/>
            <charset val="134"/>
          </rPr>
          <t xml:space="preserve">李欢:
20409</t>
        </r>
      </text>
    </comment>
    <comment ref="A347" authorId="0">
      <text>
        <r>
          <rPr>
            <sz val="9"/>
            <color indexed="81"/>
            <rFont val="宋体"/>
            <charset val="134"/>
          </rPr>
          <t xml:space="preserve">李欢:
20410</t>
        </r>
      </text>
    </comment>
    <comment ref="A353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4" authorId="0">
      <text>
        <r>
          <rPr>
            <sz val="9"/>
            <color indexed="81"/>
            <rFont val="宋体"/>
            <charset val="134"/>
          </rPr>
          <t xml:space="preserve">李欢:
20499</t>
        </r>
      </text>
    </comment>
    <comment ref="A355" authorId="0">
      <text>
        <r>
          <rPr>
            <sz val="9"/>
            <color indexed="81"/>
            <rFont val="宋体"/>
            <charset val="134"/>
          </rPr>
          <t xml:space="preserve">李欢:
205</t>
        </r>
      </text>
    </comment>
    <comment ref="A356" authorId="0">
      <text>
        <r>
          <rPr>
            <sz val="9"/>
            <color indexed="81"/>
            <rFont val="宋体"/>
            <charset val="134"/>
          </rPr>
          <t xml:space="preserve">李欢:
20501</t>
        </r>
      </text>
    </comment>
    <comment ref="A361" authorId="0">
      <text>
        <r>
          <rPr>
            <sz val="9"/>
            <color indexed="81"/>
            <rFont val="宋体"/>
            <charset val="134"/>
          </rPr>
          <t xml:space="preserve">李欢:
20502</t>
        </r>
      </text>
    </comment>
    <comment ref="A370" authorId="0">
      <text>
        <r>
          <rPr>
            <sz val="9"/>
            <color indexed="81"/>
            <rFont val="宋体"/>
            <charset val="134"/>
          </rPr>
          <t xml:space="preserve">李欢:
20503</t>
        </r>
      </text>
    </comment>
    <comment ref="A377" authorId="0">
      <text>
        <r>
          <rPr>
            <sz val="9"/>
            <color indexed="81"/>
            <rFont val="宋体"/>
            <charset val="134"/>
          </rPr>
          <t xml:space="preserve">李欢:
20504</t>
        </r>
      </text>
    </comment>
    <comment ref="A383" authorId="0">
      <text>
        <r>
          <rPr>
            <sz val="9"/>
            <color indexed="81"/>
            <rFont val="宋体"/>
            <charset val="134"/>
          </rPr>
          <t xml:space="preserve">李欢:
20505</t>
        </r>
      </text>
    </comment>
    <comment ref="A387" authorId="0">
      <text>
        <r>
          <rPr>
            <sz val="9"/>
            <color indexed="81"/>
            <rFont val="宋体"/>
            <charset val="134"/>
          </rPr>
          <t xml:space="preserve">李欢:
20506</t>
        </r>
      </text>
    </comment>
    <comment ref="A391" authorId="0">
      <text>
        <r>
          <rPr>
            <sz val="9"/>
            <color indexed="81"/>
            <rFont val="宋体"/>
            <charset val="134"/>
          </rPr>
          <t xml:space="preserve">李欢:
20507</t>
        </r>
      </text>
    </comment>
    <comment ref="A395" authorId="0">
      <text>
        <r>
          <rPr>
            <sz val="9"/>
            <color indexed="81"/>
            <rFont val="宋体"/>
            <charset val="134"/>
          </rPr>
          <t xml:space="preserve">李欢:
20508</t>
        </r>
      </text>
    </comment>
    <comment ref="A401" authorId="0">
      <text>
        <r>
          <rPr>
            <sz val="9"/>
            <color indexed="81"/>
            <rFont val="宋体"/>
            <charset val="134"/>
          </rPr>
          <t xml:space="preserve">李欢:
20509</t>
        </r>
      </text>
    </comment>
    <comment ref="A408" authorId="0">
      <text>
        <r>
          <rPr>
            <sz val="9"/>
            <color indexed="81"/>
            <rFont val="宋体"/>
            <charset val="134"/>
          </rPr>
          <t xml:space="preserve">李欢:
20599</t>
        </r>
      </text>
    </comment>
    <comment ref="A409" authorId="0">
      <text>
        <r>
          <rPr>
            <sz val="9"/>
            <color indexed="81"/>
            <rFont val="宋体"/>
            <charset val="134"/>
          </rPr>
          <t xml:space="preserve">李欢:
206
</t>
        </r>
      </text>
    </comment>
    <comment ref="A410" authorId="0">
      <text>
        <r>
          <rPr>
            <sz val="9"/>
            <color indexed="81"/>
            <rFont val="宋体"/>
            <charset val="134"/>
          </rPr>
          <t xml:space="preserve">李欢:
20601</t>
        </r>
      </text>
    </comment>
    <comment ref="A415" authorId="0">
      <text>
        <r>
          <rPr>
            <sz val="9"/>
            <color indexed="81"/>
            <rFont val="宋体"/>
            <charset val="134"/>
          </rPr>
          <t xml:space="preserve">李欢:
20602</t>
        </r>
      </text>
    </comment>
    <comment ref="A424" authorId="0">
      <text>
        <r>
          <rPr>
            <sz val="9"/>
            <color indexed="81"/>
            <rFont val="宋体"/>
            <charset val="134"/>
          </rPr>
          <t xml:space="preserve">李欢:
20603</t>
        </r>
      </text>
    </comment>
    <comment ref="A430" authorId="0">
      <text>
        <r>
          <rPr>
            <sz val="9"/>
            <color indexed="81"/>
            <rFont val="宋体"/>
            <charset val="134"/>
          </rPr>
          <t xml:space="preserve">李欢:
20604</t>
        </r>
      </text>
    </comment>
    <comment ref="A436" authorId="0">
      <text>
        <r>
          <rPr>
            <sz val="9"/>
            <color indexed="81"/>
            <rFont val="宋体"/>
            <charset val="134"/>
          </rPr>
          <t xml:space="preserve">李欢:
20605</t>
        </r>
      </text>
    </comment>
    <comment ref="A441" authorId="0">
      <text>
        <r>
          <rPr>
            <sz val="9"/>
            <color indexed="81"/>
            <rFont val="宋体"/>
            <charset val="134"/>
          </rPr>
          <t xml:space="preserve">李欢:
20606</t>
        </r>
      </text>
    </comment>
    <comment ref="A446" authorId="0">
      <text>
        <r>
          <rPr>
            <sz val="9"/>
            <color indexed="81"/>
            <rFont val="宋体"/>
            <charset val="134"/>
          </rPr>
          <t xml:space="preserve">李欢:
20607</t>
        </r>
      </text>
    </comment>
    <comment ref="A453" authorId="0">
      <text>
        <r>
          <rPr>
            <sz val="9"/>
            <color indexed="81"/>
            <rFont val="宋体"/>
            <charset val="134"/>
          </rPr>
          <t xml:space="preserve">李欢:
20608</t>
        </r>
      </text>
    </comment>
    <comment ref="A457" authorId="0">
      <text>
        <r>
          <rPr>
            <sz val="9"/>
            <color indexed="81"/>
            <rFont val="宋体"/>
            <charset val="134"/>
          </rPr>
          <t xml:space="preserve">李欢:
20609</t>
        </r>
      </text>
    </comment>
    <comment ref="A460" authorId="0">
      <text>
        <r>
          <rPr>
            <sz val="9"/>
            <color indexed="81"/>
            <rFont val="宋体"/>
            <charset val="134"/>
          </rPr>
          <t xml:space="preserve">李欢:
20699</t>
        </r>
      </text>
    </comment>
    <comment ref="A465" authorId="0">
      <text>
        <r>
          <rPr>
            <sz val="9"/>
            <color indexed="81"/>
            <rFont val="宋体"/>
            <charset val="134"/>
          </rPr>
          <t xml:space="preserve">李欢:
207</t>
        </r>
      </text>
    </comment>
    <comment ref="A466" authorId="0">
      <text>
        <r>
          <rPr>
            <sz val="9"/>
            <color indexed="81"/>
            <rFont val="宋体"/>
            <charset val="134"/>
          </rPr>
          <t xml:space="preserve">李欢:
20701</t>
        </r>
      </text>
    </comment>
    <comment ref="A482" authorId="0">
      <text>
        <r>
          <rPr>
            <sz val="9"/>
            <color indexed="81"/>
            <rFont val="宋体"/>
            <charset val="134"/>
          </rPr>
          <t xml:space="preserve">李欢:
20702</t>
        </r>
      </text>
    </comment>
    <comment ref="A490" authorId="0">
      <text>
        <r>
          <rPr>
            <sz val="9"/>
            <color indexed="81"/>
            <rFont val="宋体"/>
            <charset val="134"/>
          </rPr>
          <t xml:space="preserve">李欢:
20703</t>
        </r>
      </text>
    </comment>
    <comment ref="A501" authorId="0">
      <text>
        <r>
          <rPr>
            <sz val="9"/>
            <color indexed="81"/>
            <rFont val="宋体"/>
            <charset val="134"/>
          </rPr>
          <t xml:space="preserve">李欢:
20706</t>
        </r>
      </text>
    </comment>
    <comment ref="A510" authorId="0">
      <text>
        <r>
          <rPr>
            <sz val="9"/>
            <color indexed="81"/>
            <rFont val="宋体"/>
            <charset val="134"/>
          </rPr>
          <t xml:space="preserve">李欢:
20708</t>
        </r>
      </text>
    </comment>
    <comment ref="A517" authorId="0">
      <text>
        <r>
          <rPr>
            <sz val="9"/>
            <color indexed="81"/>
            <rFont val="宋体"/>
            <charset val="134"/>
          </rPr>
          <t xml:space="preserve">李欢:
20799</t>
        </r>
      </text>
    </comment>
    <comment ref="A521" authorId="0">
      <text>
        <r>
          <rPr>
            <sz val="9"/>
            <color indexed="81"/>
            <rFont val="宋体"/>
            <charset val="134"/>
          </rPr>
          <t xml:space="preserve">李欢:
208</t>
        </r>
      </text>
    </comment>
    <comment ref="A522" authorId="0">
      <text>
        <r>
          <rPr>
            <sz val="9"/>
            <color indexed="81"/>
            <rFont val="宋体"/>
            <charset val="134"/>
          </rPr>
          <t xml:space="preserve">李欢:
20801</t>
        </r>
      </text>
    </comment>
    <comment ref="A536" authorId="0">
      <text>
        <r>
          <rPr>
            <sz val="9"/>
            <color indexed="81"/>
            <rFont val="宋体"/>
            <charset val="134"/>
          </rPr>
          <t xml:space="preserve">李欢:
20802</t>
        </r>
      </text>
    </comment>
    <comment ref="A544" authorId="0">
      <text>
        <r>
          <rPr>
            <sz val="9"/>
            <color indexed="81"/>
            <rFont val="宋体"/>
            <charset val="134"/>
          </rPr>
          <t xml:space="preserve">李欢:
20804</t>
        </r>
      </text>
    </comment>
    <comment ref="A546" authorId="0">
      <text>
        <r>
          <rPr>
            <sz val="9"/>
            <color indexed="81"/>
            <rFont val="宋体"/>
            <charset val="134"/>
          </rPr>
          <t xml:space="preserve">李欢:
20805</t>
        </r>
      </text>
    </comment>
    <comment ref="A555" authorId="0">
      <text>
        <r>
          <rPr>
            <sz val="9"/>
            <color indexed="81"/>
            <rFont val="宋体"/>
            <charset val="134"/>
          </rPr>
          <t xml:space="preserve">李欢:
20806</t>
        </r>
      </text>
    </comment>
    <comment ref="A559" authorId="0">
      <text>
        <r>
          <rPr>
            <sz val="9"/>
            <color indexed="81"/>
            <rFont val="宋体"/>
            <charset val="134"/>
          </rPr>
          <t xml:space="preserve">李欢:
20807</t>
        </r>
      </text>
    </comment>
    <comment ref="A569" authorId="0">
      <text>
        <r>
          <rPr>
            <sz val="9"/>
            <color indexed="81"/>
            <rFont val="宋体"/>
            <charset val="134"/>
          </rPr>
          <t xml:space="preserve">李欢:
20808</t>
        </r>
      </text>
    </comment>
    <comment ref="A577" authorId="0">
      <text>
        <r>
          <rPr>
            <sz val="9"/>
            <color indexed="81"/>
            <rFont val="宋体"/>
            <charset val="134"/>
          </rPr>
          <t xml:space="preserve">李欢:
20809</t>
        </r>
      </text>
    </comment>
    <comment ref="A584" authorId="0">
      <text>
        <r>
          <rPr>
            <sz val="9"/>
            <color indexed="81"/>
            <rFont val="宋体"/>
            <charset val="134"/>
          </rPr>
          <t xml:space="preserve">李欢:
20810</t>
        </r>
      </text>
    </comment>
    <comment ref="A591" authorId="0">
      <text>
        <r>
          <rPr>
            <sz val="9"/>
            <color indexed="81"/>
            <rFont val="宋体"/>
            <charset val="134"/>
          </rPr>
          <t xml:space="preserve">李欢:
20811</t>
        </r>
      </text>
    </comment>
    <comment ref="A600" authorId="0">
      <text>
        <r>
          <rPr>
            <sz val="9"/>
            <color indexed="81"/>
            <rFont val="宋体"/>
            <charset val="134"/>
          </rPr>
          <t xml:space="preserve">李欢:
20816</t>
        </r>
      </text>
    </comment>
    <comment ref="A605" authorId="0">
      <text>
        <r>
          <rPr>
            <sz val="9"/>
            <color indexed="81"/>
            <rFont val="宋体"/>
            <charset val="134"/>
          </rPr>
          <t xml:space="preserve">李欢:
20819</t>
        </r>
      </text>
    </comment>
    <comment ref="A608" authorId="0">
      <text>
        <r>
          <rPr>
            <sz val="9"/>
            <color indexed="81"/>
            <rFont val="宋体"/>
            <charset val="134"/>
          </rPr>
          <t xml:space="preserve">李欢:
20820</t>
        </r>
      </text>
    </comment>
    <comment ref="A611" authorId="0">
      <text>
        <r>
          <rPr>
            <sz val="9"/>
            <color indexed="81"/>
            <rFont val="宋体"/>
            <charset val="134"/>
          </rPr>
          <t xml:space="preserve">李欢:
20821</t>
        </r>
      </text>
    </comment>
    <comment ref="A614" authorId="0">
      <text>
        <r>
          <rPr>
            <sz val="9"/>
            <color indexed="81"/>
            <rFont val="宋体"/>
            <charset val="134"/>
          </rPr>
          <t xml:space="preserve">李欢:
20824</t>
        </r>
      </text>
    </comment>
    <comment ref="A644" authorId="0">
      <text>
        <r>
          <rPr>
            <sz val="9"/>
            <color indexed="81"/>
            <rFont val="宋体"/>
            <charset val="134"/>
          </rPr>
          <t xml:space="preserve">李欢:
21002</t>
        </r>
      </text>
    </comment>
    <comment ref="A657" authorId="0">
      <text>
        <r>
          <rPr>
            <sz val="9"/>
            <color indexed="81"/>
            <rFont val="宋体"/>
            <charset val="134"/>
          </rPr>
          <t xml:space="preserve">李欢:
21003</t>
        </r>
      </text>
    </comment>
    <comment ref="A661" authorId="0">
      <text>
        <r>
          <rPr>
            <sz val="9"/>
            <color indexed="81"/>
            <rFont val="宋体"/>
            <charset val="134"/>
          </rPr>
          <t xml:space="preserve">李欢:
21004</t>
        </r>
      </text>
    </comment>
    <comment ref="A673" authorId="0">
      <text>
        <r>
          <rPr>
            <sz val="9"/>
            <color indexed="81"/>
            <rFont val="宋体"/>
            <charset val="134"/>
          </rPr>
          <t xml:space="preserve">李欢:
21006</t>
        </r>
      </text>
    </comment>
    <comment ref="A676" authorId="0">
      <text>
        <r>
          <rPr>
            <sz val="9"/>
            <color indexed="81"/>
            <rFont val="宋体"/>
            <charset val="134"/>
          </rPr>
          <t xml:space="preserve">李欢:
21007</t>
        </r>
      </text>
    </comment>
    <comment ref="A680" authorId="0">
      <text>
        <r>
          <rPr>
            <sz val="9"/>
            <color indexed="81"/>
            <rFont val="宋体"/>
            <charset val="134"/>
          </rPr>
          <t xml:space="preserve">李欢:
21011</t>
        </r>
      </text>
    </comment>
    <comment ref="A685" authorId="0">
      <text>
        <r>
          <rPr>
            <sz val="9"/>
            <color indexed="81"/>
            <rFont val="宋体"/>
            <charset val="134"/>
          </rPr>
          <t xml:space="preserve">李欢:
21012</t>
        </r>
      </text>
    </comment>
    <comment ref="A689" authorId="0">
      <text>
        <r>
          <rPr>
            <sz val="9"/>
            <color indexed="81"/>
            <rFont val="宋体"/>
            <charset val="134"/>
          </rPr>
          <t xml:space="preserve">李欢:
21013</t>
        </r>
      </text>
    </comment>
    <comment ref="A693" authorId="0">
      <text>
        <r>
          <rPr>
            <sz val="9"/>
            <color indexed="81"/>
            <rFont val="宋体"/>
            <charset val="134"/>
          </rPr>
          <t xml:space="preserve">李欢:
21014</t>
        </r>
      </text>
    </comment>
    <comment ref="A696" authorId="0">
      <text>
        <r>
          <rPr>
            <sz val="9"/>
            <color indexed="81"/>
            <rFont val="宋体"/>
            <charset val="134"/>
          </rPr>
          <t xml:space="preserve">李欢:
21015</t>
        </r>
      </text>
    </comment>
    <comment ref="A782" authorId="0">
      <text>
        <r>
          <rPr>
            <sz val="9"/>
            <color indexed="81"/>
            <rFont val="宋体"/>
            <charset val="134"/>
          </rPr>
          <t xml:space="preserve">李欢:
212</t>
        </r>
      </text>
    </comment>
    <comment ref="A783" authorId="0">
      <text>
        <r>
          <rPr>
            <sz val="9"/>
            <color indexed="81"/>
            <rFont val="宋体"/>
            <charset val="134"/>
          </rPr>
          <t xml:space="preserve">李欢:
21201</t>
        </r>
      </text>
    </comment>
    <comment ref="A801" authorId="0">
      <text>
        <r>
          <rPr>
            <sz val="9"/>
            <color indexed="81"/>
            <rFont val="宋体"/>
            <charset val="134"/>
          </rPr>
          <t xml:space="preserve">李欢:
213</t>
        </r>
      </text>
    </comment>
    <comment ref="A802" authorId="0">
      <text>
        <r>
          <rPr>
            <sz val="9"/>
            <color indexed="81"/>
            <rFont val="宋体"/>
            <charset val="134"/>
          </rPr>
          <t xml:space="preserve">李欢:
21301</t>
        </r>
      </text>
    </comment>
    <comment ref="A900" authorId="0">
      <text>
        <r>
          <rPr>
            <sz val="9"/>
            <color indexed="81"/>
            <rFont val="宋体"/>
            <charset val="134"/>
          </rPr>
          <t xml:space="preserve">李欢:
21306</t>
        </r>
      </text>
    </comment>
    <comment ref="A906" authorId="0">
      <text>
        <r>
          <rPr>
            <sz val="9"/>
            <color indexed="81"/>
            <rFont val="宋体"/>
            <charset val="134"/>
          </rPr>
          <t xml:space="preserve">李欢:
21307</t>
        </r>
      </text>
    </comment>
    <comment ref="A913" authorId="0">
      <text>
        <r>
          <rPr>
            <sz val="9"/>
            <color indexed="81"/>
            <rFont val="宋体"/>
            <charset val="134"/>
          </rPr>
          <t xml:space="preserve">李欢:
21308</t>
        </r>
      </text>
    </comment>
    <comment ref="A1050" authorId="0">
      <text>
        <r>
          <rPr>
            <sz val="9"/>
            <color indexed="81"/>
            <rFont val="宋体"/>
            <charset val="134"/>
          </rPr>
          <t xml:space="preserve">李欢:
21599</t>
        </r>
      </text>
    </comment>
    <comment ref="A1056" authorId="0">
      <text>
        <r>
          <rPr>
            <sz val="9"/>
            <color indexed="81"/>
            <rFont val="宋体"/>
            <charset val="134"/>
          </rPr>
          <t xml:space="preserve">李欢:
216</t>
        </r>
      </text>
    </comment>
    <comment ref="A1101" authorId="0">
      <text>
        <r>
          <rPr>
            <sz val="9"/>
            <color indexed="81"/>
            <rFont val="宋体"/>
            <charset val="134"/>
          </rPr>
          <t xml:space="preserve">李欢:
220</t>
        </r>
      </text>
    </comment>
    <comment ref="A1121" authorId="0">
      <text>
        <r>
          <rPr>
            <sz val="9"/>
            <color indexed="81"/>
            <rFont val="宋体"/>
            <charset val="134"/>
          </rPr>
          <t xml:space="preserve">李欢:
22002</t>
        </r>
      </text>
    </comment>
    <comment ref="A1140" authorId="0">
      <text>
        <r>
          <rPr>
            <sz val="9"/>
            <color indexed="81"/>
            <rFont val="宋体"/>
            <charset val="134"/>
          </rPr>
          <t xml:space="preserve">李欢:
22003</t>
        </r>
      </text>
    </comment>
    <comment ref="A1149" authorId="0">
      <text>
        <r>
          <rPr>
            <sz val="9"/>
            <color indexed="81"/>
            <rFont val="宋体"/>
            <charset val="134"/>
          </rPr>
          <t xml:space="preserve">李欢:
22005</t>
        </r>
      </text>
    </comment>
    <comment ref="A1165" authorId="0">
      <text>
        <r>
          <rPr>
            <sz val="9"/>
            <color indexed="81"/>
            <rFont val="宋体"/>
            <charset val="134"/>
          </rPr>
          <t xml:space="preserve">李欢:
221</t>
        </r>
      </text>
    </comment>
    <comment ref="A1175" authorId="0">
      <text>
        <r>
          <rPr>
            <sz val="9"/>
            <color indexed="81"/>
            <rFont val="宋体"/>
            <charset val="134"/>
          </rPr>
          <t xml:space="preserve">李欢:
22102</t>
        </r>
      </text>
    </comment>
    <comment ref="A1179" authorId="0">
      <text>
        <r>
          <rPr>
            <sz val="9"/>
            <color indexed="81"/>
            <rFont val="宋体"/>
            <charset val="134"/>
          </rPr>
          <t xml:space="preserve">李欢:
22103</t>
        </r>
      </text>
    </comment>
    <comment ref="A1183" authorId="0">
      <text>
        <r>
          <rPr>
            <sz val="9"/>
            <color indexed="81"/>
            <rFont val="宋体"/>
            <charset val="134"/>
          </rPr>
          <t xml:space="preserve">李欢:
222</t>
        </r>
      </text>
    </comment>
    <comment ref="A1184" authorId="0">
      <text>
        <r>
          <rPr>
            <sz val="9"/>
            <color indexed="81"/>
            <rFont val="宋体"/>
            <charset val="134"/>
          </rPr>
          <t xml:space="preserve">李欢:
22201</t>
        </r>
      </text>
    </comment>
    <comment ref="A1199" authorId="0">
      <text>
        <r>
          <rPr>
            <sz val="9"/>
            <color indexed="81"/>
            <rFont val="宋体"/>
            <charset val="134"/>
          </rPr>
          <t xml:space="preserve">李欢:
22202</t>
        </r>
      </text>
    </comment>
    <comment ref="A1213" authorId="0">
      <text>
        <r>
          <rPr>
            <sz val="9"/>
            <color indexed="81"/>
            <rFont val="宋体"/>
            <charset val="134"/>
          </rPr>
          <t xml:space="preserve">李欢:
22203</t>
        </r>
      </text>
    </comment>
    <comment ref="A1218" authorId="0">
      <text>
        <r>
          <rPr>
            <sz val="9"/>
            <color indexed="81"/>
            <rFont val="宋体"/>
            <charset val="134"/>
          </rPr>
          <t xml:space="preserve">李欢:
22204</t>
        </r>
      </text>
    </comment>
    <comment ref="A1224" authorId="0">
      <text>
        <r>
          <rPr>
            <sz val="9"/>
            <color indexed="81"/>
            <rFont val="宋体"/>
            <charset val="134"/>
          </rPr>
          <t xml:space="preserve">李欢:
22205</t>
        </r>
      </text>
    </comment>
    <comment ref="A1237" authorId="0">
      <text>
        <r>
          <rPr>
            <sz val="9"/>
            <color indexed="81"/>
            <rFont val="宋体"/>
            <charset val="134"/>
          </rPr>
          <t xml:space="preserve">李欢:
22401</t>
        </r>
      </text>
    </comment>
    <comment ref="A1249" authorId="0">
      <text>
        <r>
          <rPr>
            <sz val="9"/>
            <color indexed="81"/>
            <rFont val="宋体"/>
            <charset val="134"/>
          </rPr>
          <t xml:space="preserve">李欢:
22402</t>
        </r>
      </text>
    </comment>
    <comment ref="A1255" authorId="0">
      <text>
        <r>
          <rPr>
            <sz val="9"/>
            <color indexed="81"/>
            <rFont val="宋体"/>
            <charset val="134"/>
          </rPr>
          <t xml:space="preserve">李欢:
22403</t>
        </r>
      </text>
    </comment>
    <comment ref="A1261" authorId="0">
      <text>
        <r>
          <rPr>
            <sz val="9"/>
            <color indexed="81"/>
            <rFont val="宋体"/>
            <charset val="134"/>
          </rPr>
          <t xml:space="preserve">李欢:
22404</t>
        </r>
      </text>
    </comment>
    <comment ref="A1269" authorId="0">
      <text>
        <r>
          <rPr>
            <sz val="9"/>
            <color indexed="81"/>
            <rFont val="宋体"/>
            <charset val="134"/>
          </rPr>
          <t xml:space="preserve">李欢:
22405</t>
        </r>
      </text>
    </comment>
    <comment ref="A1282" authorId="0">
      <text>
        <r>
          <rPr>
            <sz val="9"/>
            <color indexed="81"/>
            <rFont val="宋体"/>
            <charset val="134"/>
          </rPr>
          <t xml:space="preserve">李欢:
22406</t>
        </r>
      </text>
    </comment>
    <comment ref="A1286" authorId="0">
      <text>
        <r>
          <rPr>
            <sz val="9"/>
            <color indexed="81"/>
            <rFont val="宋体"/>
            <charset val="134"/>
          </rPr>
          <t xml:space="preserve">李欢:
22407</t>
        </r>
      </text>
    </comment>
  </commentList>
</comments>
</file>

<file path=xl/sharedStrings.xml><?xml version="1.0" encoding="utf-8"?>
<sst xmlns="http://schemas.openxmlformats.org/spreadsheetml/2006/main" count="2195">
  <si>
    <t>表一</t>
  </si>
  <si>
    <t>2019年一般公共预算收入表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</si>
  <si>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</si>
  <si>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</si>
  <si>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</si>
  <si>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</si>
  <si>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</si>
  <si>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</si>
  <si>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</si>
  <si>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  其中：国内改征增值税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</si>
  <si>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</si>
  <si>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</si>
  <si>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</si>
  <si>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</si>
  <si>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  其中：水资源税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</si>
  <si>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</si>
  <si>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</si>
  <si>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</si>
  <si>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</si>
  <si>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</si>
  <si>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</si>
  <si>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</si>
  <si>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</si>
  <si>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</si>
  <si>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r>
      <rPr>
        <sz val="11"/>
        <rFont val="宋体"/>
        <charset val="134"/>
      </rPr>
      <t xml:space="preserve"> </t>
    </r>
    <r>
      <rPr>
        <sz val="11"/>
        <color indexed="10"/>
        <rFont val="宋体"/>
        <charset val="134"/>
      </rPr>
      <t xml:space="preserve">   环境保护税</t>
    </r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</si>
  <si>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</si>
  <si>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</si>
  <si>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</si>
  <si>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</si>
  <si>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</si>
  <si>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</si>
  <si>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</si>
  <si>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</si>
  <si>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</si>
  <si>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</si>
  <si>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</si>
  <si>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</si>
  <si>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</si>
  <si>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2019年一般公共预算支出表</t>
  </si>
  <si>
    <t>项目</t>
  </si>
  <si>
    <t>备注</t>
  </si>
  <si>
    <t>此列=预算数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</si>
  <si>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</si>
  <si>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</si>
  <si>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</si>
  <si>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</si>
  <si>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</si>
  <si>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</si>
  <si>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</si>
  <si>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</si>
  <si>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</si>
  <si>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</si>
  <si>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</si>
  <si>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</si>
  <si>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</si>
  <si>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</si>
  <si>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</si>
  <si>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</si>
  <si>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</si>
  <si>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</si>
  <si>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</si>
  <si>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</si>
  <si>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</si>
  <si>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</si>
  <si>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</si>
  <si>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</si>
  <si>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</si>
  <si>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</si>
  <si>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</si>
  <si>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</si>
  <si>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</si>
  <si>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</si>
  <si>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</si>
  <si>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</si>
  <si>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</si>
  <si>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</si>
  <si>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</si>
  <si>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</si>
  <si>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</si>
  <si>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</si>
  <si>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</si>
  <si>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</si>
  <si>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</si>
  <si>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</si>
  <si>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</si>
  <si>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</si>
  <si>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</si>
  <si>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</si>
  <si>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</si>
  <si>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</si>
  <si>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</si>
  <si>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</si>
  <si>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</si>
  <si>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</si>
  <si>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</si>
  <si>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</si>
  <si>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</si>
  <si>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</si>
  <si>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</si>
  <si>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</si>
  <si>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</si>
  <si>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</si>
  <si>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</si>
  <si>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</si>
  <si>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</si>
  <si>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</si>
  <si>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</si>
  <si>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</si>
  <si>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</si>
  <si>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</si>
  <si>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</si>
  <si>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</si>
  <si>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</si>
  <si>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</si>
  <si>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</si>
  <si>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</si>
  <si>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</si>
  <si>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</si>
  <si>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</si>
  <si>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</si>
  <si>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</si>
  <si>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</si>
  <si>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</si>
  <si>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</si>
  <si>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</si>
  <si>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</si>
  <si>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</si>
  <si>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</si>
  <si>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</si>
  <si>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</si>
  <si>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</si>
  <si>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</si>
  <si>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</si>
  <si>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</si>
  <si>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</si>
  <si>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</si>
  <si>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</si>
  <si>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</si>
  <si>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</si>
  <si>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</si>
  <si>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</si>
  <si>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</si>
  <si>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</si>
  <si>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</si>
  <si>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</si>
  <si>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</si>
  <si>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</si>
  <si>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</si>
  <si>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</si>
  <si>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</si>
  <si>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</si>
  <si>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</si>
  <si>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</si>
  <si>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</si>
  <si>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</si>
  <si>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</si>
  <si>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</si>
  <si>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</si>
  <si>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</si>
  <si>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</si>
  <si>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</si>
  <si>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</si>
  <si>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</si>
  <si>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</si>
  <si>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</si>
  <si>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</si>
  <si>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</si>
  <si>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</si>
  <si>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</si>
  <si>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</si>
  <si>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</si>
  <si>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</si>
  <si>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</si>
  <si>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</si>
  <si>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</si>
  <si>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</si>
  <si>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</si>
  <si>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</si>
  <si>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</si>
  <si>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</si>
  <si>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</si>
  <si>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</si>
  <si>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</si>
  <si>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</si>
  <si>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</si>
  <si>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</si>
  <si>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</si>
  <si>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</si>
  <si>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</si>
  <si>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</si>
  <si>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</si>
  <si>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</si>
  <si>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</si>
  <si>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</si>
  <si>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</si>
  <si>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</si>
  <si>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</si>
  <si>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</si>
  <si>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</si>
  <si>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</si>
  <si>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</si>
  <si>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r>
      <rPr>
        <sz val="11"/>
        <rFont val="宋体"/>
        <charset val="134"/>
      </rPr>
      <t xml:space="preserve">    武装警察</t>
    </r>
    <r>
      <rPr>
        <sz val="11"/>
        <color indexed="10"/>
        <rFont val="宋体"/>
        <charset val="134"/>
      </rPr>
      <t>部队</t>
    </r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</si>
  <si>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</si>
  <si>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</si>
  <si>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</si>
  <si>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</si>
  <si>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</si>
  <si>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</si>
  <si>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</si>
  <si>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</si>
  <si>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</si>
  <si>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</si>
  <si>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</si>
  <si>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</si>
  <si>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</si>
  <si>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</si>
  <si>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</si>
  <si>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</si>
  <si>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</si>
  <si>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</si>
  <si>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</si>
  <si>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</si>
  <si>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</si>
  <si>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</si>
  <si>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</si>
  <si>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</si>
  <si>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</si>
  <si>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</si>
  <si>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</si>
  <si>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</si>
  <si>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</si>
  <si>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</si>
  <si>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</si>
  <si>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</si>
  <si>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</si>
  <si>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</si>
  <si>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</si>
  <si>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</si>
  <si>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</si>
  <si>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</si>
  <si>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</si>
  <si>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</si>
  <si>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</si>
  <si>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</si>
  <si>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</si>
  <si>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</si>
  <si>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</si>
  <si>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</si>
  <si>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</si>
  <si>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</si>
  <si>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</si>
  <si>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</si>
  <si>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</si>
  <si>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</si>
  <si>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</si>
  <si>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</si>
  <si>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</si>
  <si>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</si>
  <si>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</si>
  <si>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</si>
  <si>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</si>
  <si>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</si>
  <si>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</si>
  <si>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</si>
  <si>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</si>
  <si>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</si>
  <si>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</si>
  <si>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</si>
  <si>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</si>
  <si>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</si>
  <si>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</si>
  <si>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</si>
  <si>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</si>
  <si>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</si>
  <si>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</si>
  <si>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</si>
  <si>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</si>
  <si>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</si>
  <si>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</si>
  <si>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</si>
  <si>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</si>
  <si>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</si>
  <si>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</si>
  <si>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</si>
  <si>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</si>
  <si>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</si>
  <si>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</si>
  <si>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</si>
  <si>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</si>
  <si>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</si>
  <si>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</si>
  <si>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</si>
  <si>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</si>
  <si>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</si>
  <si>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</si>
  <si>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</si>
  <si>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</si>
  <si>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</si>
  <si>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</si>
  <si>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</si>
  <si>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</si>
  <si>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</si>
  <si>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</si>
  <si>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</si>
  <si>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</si>
  <si>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</si>
  <si>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</si>
  <si>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</si>
  <si>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</si>
  <si>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</si>
  <si>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</si>
  <si>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</si>
  <si>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</si>
  <si>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</si>
  <si>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</si>
  <si>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</si>
  <si>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</si>
  <si>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</si>
  <si>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</si>
  <si>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</si>
  <si>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</si>
  <si>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</si>
  <si>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</si>
  <si>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</si>
  <si>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</si>
  <si>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</si>
  <si>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</si>
  <si>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</si>
  <si>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</si>
  <si>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</si>
  <si>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</si>
  <si>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</si>
  <si>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</si>
  <si>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</si>
  <si>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</si>
  <si>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</si>
  <si>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</si>
  <si>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</si>
  <si>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</si>
  <si>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</si>
  <si>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</si>
  <si>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</si>
  <si>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</si>
  <si>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</si>
  <si>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</si>
  <si>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</si>
  <si>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</si>
  <si>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</si>
  <si>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</si>
  <si>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</si>
  <si>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</si>
  <si>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</si>
  <si>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t>七、文化旅游体育与传媒支出</t>
  </si>
  <si>
    <r>
      <rPr>
        <sz val="11"/>
        <rFont val="宋体"/>
        <charset val="134"/>
      </rPr>
      <t xml:space="preserve">    文化</t>
    </r>
    <r>
      <rPr>
        <sz val="11"/>
        <color indexed="10"/>
        <rFont val="宋体"/>
        <charset val="134"/>
      </rPr>
      <t>和旅游</t>
    </r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</si>
  <si>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</si>
  <si>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</si>
  <si>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</si>
  <si>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</si>
  <si>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</si>
  <si>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</si>
  <si>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</si>
  <si>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</si>
  <si>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文化和旅游交流与合作</t>
  </si>
  <si>
    <t xml:space="preserve">      文化创作与保护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</si>
  <si>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</si>
  <si>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文化和旅游市场管理</t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</si>
  <si>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</si>
  <si>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旅游行业业务管理</t>
    </r>
  </si>
  <si>
    <t xml:space="preserve">      旅游行业业务管理</t>
  </si>
  <si>
    <r>
      <rPr>
        <sz val="11"/>
        <rFont val="宋体"/>
        <charset val="134"/>
      </rPr>
      <t xml:space="preserve">      其他文化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</si>
  <si>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</si>
  <si>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</si>
  <si>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</si>
  <si>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</si>
  <si>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</si>
  <si>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</si>
  <si>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</si>
  <si>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</si>
  <si>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</si>
  <si>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</si>
  <si>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</si>
  <si>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</si>
  <si>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</si>
  <si>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</si>
  <si>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charset val="134"/>
      </rPr>
      <t xml:space="preserve">    新闻出版</t>
    </r>
    <r>
      <rPr>
        <sz val="11"/>
        <color indexed="10"/>
        <rFont val="宋体"/>
        <charset val="134"/>
      </rPr>
      <t>电影</t>
    </r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</si>
  <si>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</si>
  <si>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</si>
  <si>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</si>
  <si>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</si>
  <si>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</si>
  <si>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</si>
  <si>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</si>
  <si>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</si>
  <si>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</si>
  <si>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</si>
  <si>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</si>
  <si>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</si>
  <si>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</si>
  <si>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</si>
  <si>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</si>
  <si>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</si>
  <si>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</si>
  <si>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</si>
  <si>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</si>
  <si>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</si>
  <si>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</si>
  <si>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</si>
  <si>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</si>
  <si>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</si>
  <si>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</si>
  <si>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</si>
  <si>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</si>
  <si>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</si>
  <si>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</si>
  <si>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</si>
  <si>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</si>
  <si>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</si>
  <si>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</si>
  <si>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</si>
  <si>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</si>
  <si>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</si>
  <si>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</si>
  <si>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</si>
  <si>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</si>
  <si>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</si>
  <si>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</si>
  <si>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</si>
  <si>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</si>
  <si>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</si>
  <si>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</si>
  <si>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</si>
  <si>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</si>
  <si>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</si>
  <si>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</si>
  <si>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</si>
  <si>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</si>
  <si>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</si>
  <si>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</si>
  <si>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</si>
  <si>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</si>
  <si>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</si>
  <si>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</si>
  <si>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</si>
  <si>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</si>
  <si>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</si>
  <si>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</si>
  <si>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</si>
  <si>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</si>
  <si>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</si>
  <si>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</si>
  <si>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</si>
  <si>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</si>
  <si>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</si>
  <si>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</si>
  <si>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</si>
  <si>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</si>
  <si>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</si>
  <si>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</si>
  <si>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</si>
  <si>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</si>
  <si>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</si>
  <si>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</si>
  <si>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</si>
  <si>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</si>
  <si>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</si>
  <si>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</si>
  <si>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</si>
  <si>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</si>
  <si>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</si>
  <si>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</si>
  <si>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</si>
  <si>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</si>
  <si>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</si>
  <si>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</si>
  <si>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</si>
  <si>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</si>
  <si>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</si>
  <si>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</si>
  <si>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</si>
  <si>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</si>
  <si>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</si>
  <si>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indexed="1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</si>
  <si>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</si>
  <si>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</si>
  <si>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</si>
  <si>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</si>
  <si>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</si>
  <si>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</si>
  <si>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</si>
  <si>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</si>
  <si>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</si>
  <si>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</si>
  <si>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</si>
  <si>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</si>
  <si>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</si>
  <si>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</si>
  <si>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</si>
  <si>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</si>
  <si>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</si>
  <si>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</si>
  <si>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</si>
  <si>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charset val="134"/>
      </rPr>
      <t>九、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</si>
  <si>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t>九、卫生健康支出</t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</si>
  <si>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</si>
  <si>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t xml:space="preserve">    卫生健康管理事务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</si>
  <si>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</si>
  <si>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</si>
  <si>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</si>
  <si>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</si>
  <si>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</si>
  <si>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</si>
  <si>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</si>
  <si>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</si>
  <si>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</si>
  <si>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</si>
  <si>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</si>
  <si>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</si>
  <si>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</si>
  <si>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</si>
  <si>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</si>
  <si>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</si>
  <si>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</si>
  <si>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</si>
  <si>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</si>
  <si>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</si>
  <si>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</si>
  <si>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</si>
  <si>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</si>
  <si>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</si>
  <si>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</si>
  <si>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</si>
  <si>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</si>
  <si>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</si>
  <si>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</si>
  <si>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</si>
  <si>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</si>
  <si>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</si>
  <si>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</si>
  <si>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</si>
  <si>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</si>
  <si>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</si>
  <si>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</si>
  <si>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</si>
  <si>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</si>
  <si>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</si>
  <si>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</si>
  <si>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</si>
  <si>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</si>
  <si>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</si>
  <si>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</si>
  <si>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</si>
  <si>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</si>
  <si>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</si>
  <si>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</si>
  <si>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</si>
  <si>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</si>
  <si>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</si>
  <si>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</si>
  <si>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</si>
  <si>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</si>
  <si>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</si>
  <si>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</si>
  <si>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</si>
  <si>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</si>
  <si>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</si>
  <si>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</si>
  <si>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</si>
  <si>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</si>
  <si>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</si>
  <si>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</si>
  <si>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生态环境保护宣传</t>
  </si>
  <si>
    <t xml:space="preserve">      环境保护法规、规划及标准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</si>
  <si>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</si>
  <si>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t xml:space="preserve">      生态环境国际合作及履约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</si>
  <si>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</si>
  <si>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</si>
  <si>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</si>
  <si>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</si>
  <si>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</si>
  <si>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</si>
  <si>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</si>
  <si>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</si>
  <si>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</si>
  <si>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</si>
  <si>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</si>
  <si>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</si>
  <si>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</si>
  <si>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</si>
  <si>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</si>
  <si>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</si>
  <si>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</si>
  <si>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</si>
  <si>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</si>
  <si>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</si>
  <si>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</si>
  <si>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</si>
  <si>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</si>
  <si>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</si>
  <si>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</si>
  <si>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</si>
  <si>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</si>
  <si>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</si>
  <si>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</si>
  <si>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</si>
  <si>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</si>
  <si>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</si>
  <si>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</si>
  <si>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</si>
  <si>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</si>
  <si>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</si>
  <si>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</si>
  <si>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</si>
  <si>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</si>
  <si>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</si>
  <si>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</si>
  <si>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</si>
  <si>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</si>
  <si>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</si>
  <si>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t xml:space="preserve">      生态环境监测与信息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</si>
  <si>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</si>
  <si>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</si>
  <si>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</si>
  <si>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</si>
  <si>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</si>
  <si>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</si>
  <si>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</si>
  <si>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</si>
  <si>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</si>
  <si>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</si>
  <si>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</si>
  <si>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</si>
  <si>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</si>
  <si>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</si>
  <si>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</si>
  <si>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</si>
  <si>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</si>
  <si>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</si>
  <si>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</si>
  <si>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</si>
  <si>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</si>
  <si>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</si>
  <si>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</si>
  <si>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</si>
  <si>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</si>
  <si>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</si>
  <si>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</si>
  <si>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</si>
  <si>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</si>
  <si>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</si>
  <si>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</si>
  <si>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</si>
  <si>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</si>
  <si>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</si>
  <si>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</si>
  <si>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  农业</t>
  </si>
  <si>
    <t xml:space="preserve">        行政运行</t>
  </si>
  <si>
    <t xml:space="preserve">        一般行政管理事务</t>
  </si>
  <si>
    <t xml:space="preserve">        机关服务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</si>
  <si>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</si>
  <si>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</si>
  <si>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</si>
  <si>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</si>
  <si>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</si>
  <si>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</si>
  <si>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</si>
  <si>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</si>
  <si>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</si>
  <si>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</si>
  <si>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</si>
  <si>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</si>
  <si>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</si>
  <si>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</si>
  <si>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</si>
  <si>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</si>
  <si>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</si>
  <si>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</si>
  <si>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</si>
  <si>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</si>
  <si>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</si>
  <si>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charset val="134"/>
      </rPr>
      <t xml:space="preserve">      林业</t>
    </r>
    <r>
      <rPr>
        <sz val="11"/>
        <color indexed="10"/>
        <rFont val="宋体"/>
        <charset val="134"/>
      </rPr>
      <t>和草原</t>
    </r>
  </si>
  <si>
    <t xml:space="preserve">  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</si>
  <si>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</si>
  <si>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</si>
  <si>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</si>
  <si>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</si>
  <si>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</si>
  <si>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</si>
  <si>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</si>
  <si>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</si>
  <si>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</si>
  <si>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</si>
  <si>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</si>
  <si>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</si>
  <si>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</si>
  <si>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</si>
  <si>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</si>
  <si>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</si>
  <si>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</si>
  <si>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</si>
  <si>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</si>
  <si>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</si>
  <si>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</si>
  <si>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</si>
  <si>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</si>
  <si>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</si>
  <si>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</si>
  <si>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</si>
  <si>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</si>
  <si>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</si>
  <si>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</si>
  <si>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</si>
  <si>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</si>
  <si>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</si>
  <si>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</si>
  <si>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</si>
  <si>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</si>
  <si>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</si>
  <si>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</si>
  <si>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</si>
  <si>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</si>
  <si>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</si>
  <si>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</si>
  <si>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</si>
  <si>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</si>
  <si>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</si>
  <si>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</si>
  <si>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</si>
  <si>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</si>
  <si>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</si>
  <si>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</si>
  <si>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</si>
  <si>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</si>
  <si>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</si>
  <si>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</si>
  <si>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</si>
  <si>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</si>
  <si>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</si>
  <si>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</si>
  <si>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</si>
  <si>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</si>
  <si>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</si>
  <si>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</si>
  <si>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</si>
  <si>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</si>
  <si>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</si>
  <si>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</si>
  <si>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</si>
  <si>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</si>
  <si>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</si>
  <si>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</si>
  <si>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</si>
  <si>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</si>
  <si>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</si>
  <si>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</si>
  <si>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</si>
  <si>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</si>
  <si>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</si>
  <si>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</si>
  <si>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</si>
  <si>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</si>
  <si>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</si>
  <si>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</si>
  <si>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</si>
  <si>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</si>
  <si>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</si>
  <si>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</si>
  <si>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</si>
  <si>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</si>
  <si>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</si>
  <si>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</si>
  <si>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</si>
  <si>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</si>
  <si>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</si>
  <si>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</si>
  <si>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</si>
  <si>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</si>
  <si>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</si>
  <si>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</si>
  <si>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</si>
  <si>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</si>
  <si>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</si>
  <si>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</si>
  <si>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</si>
  <si>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</si>
  <si>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</si>
  <si>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</si>
  <si>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</si>
  <si>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</si>
  <si>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</si>
  <si>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</si>
  <si>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</si>
  <si>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</si>
  <si>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</si>
  <si>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</si>
  <si>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</si>
  <si>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</si>
  <si>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</si>
  <si>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</si>
  <si>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</si>
  <si>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</si>
  <si>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</si>
  <si>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</si>
  <si>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</si>
  <si>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</si>
  <si>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</si>
  <si>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</si>
  <si>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</si>
  <si>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</si>
  <si>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</si>
  <si>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</si>
  <si>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</si>
  <si>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</si>
  <si>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</si>
  <si>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</si>
  <si>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</si>
  <si>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</si>
  <si>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</si>
  <si>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</si>
  <si>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</si>
  <si>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</si>
  <si>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</si>
  <si>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</si>
  <si>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</si>
  <si>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</si>
  <si>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</si>
  <si>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</si>
  <si>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</si>
  <si>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</si>
  <si>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</si>
  <si>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</si>
  <si>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</si>
  <si>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</si>
  <si>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</si>
  <si>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</si>
  <si>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</si>
  <si>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</si>
  <si>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</si>
  <si>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</si>
  <si>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</si>
  <si>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</si>
  <si>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</si>
  <si>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</si>
  <si>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</si>
  <si>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</si>
  <si>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</si>
  <si>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</si>
  <si>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</si>
  <si>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</si>
  <si>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</si>
  <si>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</si>
  <si>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</si>
  <si>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</si>
  <si>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</si>
  <si>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</si>
  <si>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</si>
  <si>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</si>
  <si>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</si>
  <si>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</si>
  <si>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</si>
  <si>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</si>
  <si>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</si>
  <si>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</si>
  <si>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</si>
  <si>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</si>
  <si>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</si>
  <si>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</si>
  <si>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</si>
  <si>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</si>
  <si>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</si>
  <si>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</si>
  <si>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</si>
  <si>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</si>
  <si>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</si>
  <si>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</si>
  <si>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</si>
  <si>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</si>
  <si>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</si>
  <si>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</si>
  <si>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</si>
  <si>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</si>
  <si>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</si>
  <si>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</si>
  <si>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</si>
  <si>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</si>
  <si>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</si>
  <si>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</si>
  <si>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</si>
  <si>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</si>
  <si>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</si>
  <si>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</si>
  <si>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</si>
  <si>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</si>
  <si>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</si>
  <si>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</si>
  <si>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</si>
  <si>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</si>
  <si>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</si>
  <si>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</si>
  <si>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</si>
  <si>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</si>
  <si>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十八、自然资源海洋气象等支出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</si>
  <si>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</t>
    </r>
  </si>
  <si>
    <t xml:space="preserve">      自然资源事务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</si>
  <si>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</si>
  <si>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自然资源规划及管理</t>
  </si>
  <si>
    <t xml:space="preserve">        土地资源调查</t>
  </si>
  <si>
    <t xml:space="preserve">        土地资源利用与保护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</si>
  <si>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</si>
  <si>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t xml:space="preserve">        自然资源社会公益服务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</si>
  <si>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</si>
  <si>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t xml:space="preserve">        自然资源行业业务管理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</si>
  <si>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</si>
  <si>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自然资源调查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</si>
  <si>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</si>
  <si>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</si>
  <si>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</si>
  <si>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</si>
  <si>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</si>
  <si>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</si>
  <si>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</si>
  <si>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</si>
  <si>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  其他自然资源事务支出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</si>
  <si>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</si>
  <si>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</si>
  <si>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</si>
  <si>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</si>
  <si>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</si>
  <si>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</si>
  <si>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</si>
  <si>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</si>
  <si>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</si>
  <si>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</si>
  <si>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</si>
  <si>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</si>
  <si>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</si>
  <si>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</si>
  <si>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</si>
  <si>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</si>
  <si>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</si>
  <si>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</si>
  <si>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</si>
  <si>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</si>
  <si>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</si>
  <si>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</si>
  <si>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</si>
  <si>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</si>
  <si>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</si>
  <si>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</si>
  <si>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</si>
  <si>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</si>
  <si>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</si>
  <si>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</si>
  <si>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</si>
  <si>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</si>
  <si>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</si>
  <si>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 xml:space="preserve">      其他自然资源海洋气象等支出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</si>
  <si>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</si>
  <si>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</si>
  <si>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</si>
  <si>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</si>
  <si>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</si>
  <si>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</si>
  <si>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</si>
  <si>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</si>
  <si>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</si>
  <si>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</si>
  <si>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</si>
  <si>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</si>
  <si>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</si>
  <si>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</si>
  <si>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</si>
  <si>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</si>
  <si>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</si>
  <si>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</si>
  <si>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</si>
  <si>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</si>
  <si>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</si>
  <si>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</si>
  <si>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</si>
  <si>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</si>
  <si>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</si>
  <si>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</si>
  <si>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</si>
  <si>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</si>
  <si>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</si>
  <si>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</si>
  <si>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</si>
  <si>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</si>
  <si>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</si>
  <si>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</si>
  <si>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</si>
  <si>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</si>
  <si>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</si>
  <si>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</si>
  <si>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</si>
  <si>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</si>
  <si>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</si>
  <si>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石油储备</t>
    </r>
  </si>
  <si>
    <t xml:space="preserve">        石油储备</t>
  </si>
  <si>
    <t xml:space="preserve">        天然铀能源储备</t>
  </si>
  <si>
    <t xml:space="preserve">        煤炭储备</t>
  </si>
  <si>
    <r>
      <rPr>
        <sz val="11"/>
        <rFont val="宋体"/>
        <charset val="134"/>
      </rPr>
      <t xml:space="preserve">        其他能源储备</t>
    </r>
    <r>
      <rPr>
        <sz val="11"/>
        <color indexed="10"/>
        <rFont val="宋体"/>
        <charset val="134"/>
      </rPr>
      <t>支出</t>
    </r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</si>
  <si>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</si>
  <si>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</si>
  <si>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</si>
  <si>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</si>
  <si>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</si>
  <si>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</si>
  <si>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</si>
  <si>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</si>
  <si>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</si>
  <si>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</si>
  <si>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</si>
  <si>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</si>
  <si>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</si>
  <si>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</si>
  <si>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</si>
  <si>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</si>
  <si>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</si>
  <si>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</si>
  <si>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</si>
  <si>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</si>
  <si>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</si>
  <si>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</si>
  <si>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</si>
  <si>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</si>
  <si>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</si>
  <si>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</si>
  <si>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</si>
  <si>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</si>
  <si>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</si>
  <si>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</si>
  <si>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</si>
  <si>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</si>
  <si>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</si>
  <si>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</si>
  <si>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</si>
  <si>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</si>
  <si>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</si>
  <si>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</si>
  <si>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</si>
  <si>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</si>
  <si>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</si>
  <si>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</si>
  <si>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</si>
  <si>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</si>
  <si>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</si>
  <si>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</si>
  <si>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</si>
  <si>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</si>
  <si>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</si>
  <si>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</si>
  <si>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</si>
  <si>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</si>
  <si>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</si>
  <si>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</si>
  <si>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</si>
  <si>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</si>
  <si>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</si>
  <si>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</si>
  <si>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</si>
  <si>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</si>
  <si>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</si>
  <si>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</si>
  <si>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</si>
  <si>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</si>
  <si>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</si>
  <si>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</si>
  <si>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</si>
  <si>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</si>
  <si>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</si>
  <si>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</si>
  <si>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</si>
  <si>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</si>
  <si>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</si>
  <si>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</si>
  <si>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</si>
  <si>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</si>
  <si>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</si>
  <si>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表三</t>
  </si>
  <si>
    <t>2019年一般公共预算本级支出表</t>
  </si>
  <si>
    <t>表四-1</t>
  </si>
  <si>
    <t>一般公共预算本级基本支出表</t>
  </si>
  <si>
    <t>单位名称：商水县</t>
  </si>
  <si>
    <t xml:space="preserve"> 单位：元</t>
  </si>
  <si>
    <t>经济科目编码</t>
  </si>
  <si>
    <t>经济科目</t>
  </si>
  <si>
    <t>单位代码</t>
  </si>
  <si>
    <t>单位名称</t>
  </si>
  <si>
    <t>一般公共预算</t>
  </si>
  <si>
    <t>小计</t>
  </si>
  <si>
    <t>其中：财政拨款</t>
  </si>
  <si>
    <t>**</t>
  </si>
  <si>
    <t>合计</t>
  </si>
  <si>
    <t>001</t>
  </si>
  <si>
    <t>301</t>
  </si>
  <si>
    <t>工资福利支出</t>
  </si>
  <si>
    <t xml:space="preserve">  30101</t>
  </si>
  <si>
    <t xml:space="preserve">  基本工资</t>
  </si>
  <si>
    <t xml:space="preserve">  001</t>
  </si>
  <si>
    <t>中共商水县委办公室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</si>
  <si>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</si>
  <si>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</si>
  <si>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</si>
  <si>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</si>
  <si>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</si>
  <si>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</si>
  <si>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</si>
  <si>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城镇职工基本医疗保险缴费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</si>
  <si>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</si>
  <si>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</si>
  <si>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</si>
  <si>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</si>
  <si>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</si>
  <si>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</si>
  <si>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</si>
  <si>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</si>
  <si>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</si>
  <si>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</si>
  <si>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</si>
  <si>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</si>
  <si>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</si>
  <si>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</si>
  <si>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</si>
  <si>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</si>
  <si>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</si>
  <si>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</si>
  <si>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</si>
  <si>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</si>
  <si>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</si>
  <si>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</si>
  <si>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</si>
  <si>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</si>
  <si>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</si>
  <si>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</si>
  <si>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</si>
  <si>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</si>
  <si>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002</t>
  </si>
  <si>
    <t xml:space="preserve">  002</t>
  </si>
  <si>
    <t>中共商水县委机要局</t>
  </si>
  <si>
    <t xml:space="preserve">  30211</t>
  </si>
  <si>
    <t xml:space="preserve">  差旅费</t>
  </si>
  <si>
    <t xml:space="preserve">  30213</t>
  </si>
  <si>
    <t xml:space="preserve">  维修(护)费</t>
  </si>
  <si>
    <t>003</t>
  </si>
  <si>
    <t xml:space="preserve">  003</t>
  </si>
  <si>
    <t>商水县信访局</t>
  </si>
  <si>
    <t xml:space="preserve">  30107</t>
  </si>
  <si>
    <t xml:space="preserve">  绩效工资</t>
  </si>
  <si>
    <t xml:space="preserve">  30206</t>
  </si>
  <si>
    <t xml:space="preserve">  电费</t>
  </si>
  <si>
    <t xml:space="preserve">  30207</t>
  </si>
  <si>
    <t xml:space="preserve">  邮电费</t>
  </si>
  <si>
    <t>004</t>
  </si>
  <si>
    <t xml:space="preserve">  004</t>
  </si>
  <si>
    <t>商水县国家保密局</t>
  </si>
  <si>
    <t>005</t>
  </si>
  <si>
    <t xml:space="preserve">  005</t>
  </si>
  <si>
    <t>中共商水县委党史研究室</t>
  </si>
  <si>
    <t xml:space="preserve">  30209</t>
  </si>
  <si>
    <t xml:space="preserve">  物业管理费</t>
  </si>
  <si>
    <t>006</t>
  </si>
  <si>
    <t xml:space="preserve">  006</t>
  </si>
  <si>
    <t>中国共产主义青年团商水县委员会</t>
  </si>
  <si>
    <t xml:space="preserve">  30227</t>
  </si>
  <si>
    <t xml:space="preserve">  委托业务费</t>
  </si>
  <si>
    <t>007</t>
  </si>
  <si>
    <t xml:space="preserve">  007</t>
  </si>
  <si>
    <t>中共商水县委县直机关工作委员会</t>
  </si>
  <si>
    <t>008</t>
  </si>
  <si>
    <t xml:space="preserve">  008</t>
  </si>
  <si>
    <t>商水县妇女联合会</t>
  </si>
  <si>
    <t>009</t>
  </si>
  <si>
    <t xml:space="preserve">  009</t>
  </si>
  <si>
    <t>中共商水县纪律检查委员会</t>
  </si>
  <si>
    <t>010</t>
  </si>
  <si>
    <t xml:space="preserve">  010</t>
  </si>
  <si>
    <t>中共商水县委政法委员会</t>
  </si>
  <si>
    <t xml:space="preserve">  30218</t>
  </si>
  <si>
    <t xml:space="preserve">  专用材料费</t>
  </si>
  <si>
    <t xml:space="preserve">  30399</t>
  </si>
  <si>
    <t xml:space="preserve">  其他对个人和家庭的补助支出</t>
  </si>
  <si>
    <t>011</t>
  </si>
  <si>
    <t xml:space="preserve">  011</t>
  </si>
  <si>
    <t>中共商水县委防范和处理邪教问题领导小组办公室</t>
  </si>
  <si>
    <t>012</t>
  </si>
  <si>
    <t xml:space="preserve">  012</t>
  </si>
  <si>
    <t>中共商水县委宣传部</t>
  </si>
  <si>
    <t>013</t>
  </si>
  <si>
    <t xml:space="preserve">  013</t>
  </si>
  <si>
    <t>中共商水县委组织部</t>
  </si>
  <si>
    <t xml:space="preserve">  30204</t>
  </si>
  <si>
    <t xml:space="preserve">  手续费</t>
  </si>
  <si>
    <t>014</t>
  </si>
  <si>
    <t xml:space="preserve">  014</t>
  </si>
  <si>
    <t>中共商水县委统战部</t>
  </si>
  <si>
    <t>015</t>
  </si>
  <si>
    <t xml:space="preserve">  015</t>
  </si>
  <si>
    <t>中共商水县委机构编制委员会办公室</t>
  </si>
  <si>
    <t xml:space="preserve">  30216</t>
  </si>
  <si>
    <t xml:space="preserve">  培训费</t>
  </si>
  <si>
    <t>016</t>
  </si>
  <si>
    <t xml:space="preserve">  016</t>
  </si>
  <si>
    <t>中国人民政治协商会议河南省商水县委员会</t>
  </si>
  <si>
    <t xml:space="preserve">  30226</t>
  </si>
  <si>
    <t xml:space="preserve">  劳务费</t>
  </si>
  <si>
    <t>017</t>
  </si>
  <si>
    <t xml:space="preserve">  017</t>
  </si>
  <si>
    <t>商水县人民代表大会常务委员会</t>
  </si>
  <si>
    <t>018</t>
  </si>
  <si>
    <t xml:space="preserve">  018</t>
  </si>
  <si>
    <t>商水县人民政府办公室</t>
  </si>
  <si>
    <t>019</t>
  </si>
  <si>
    <t xml:space="preserve">  019</t>
  </si>
  <si>
    <t>商水县审计局</t>
  </si>
  <si>
    <t>020</t>
  </si>
  <si>
    <t xml:space="preserve">  020</t>
  </si>
  <si>
    <t>商水县监察局</t>
  </si>
  <si>
    <t>022</t>
  </si>
  <si>
    <t xml:space="preserve">  022</t>
  </si>
  <si>
    <t>中国人民解放军河南省商水县人民武装部</t>
  </si>
  <si>
    <t>023</t>
  </si>
  <si>
    <t xml:space="preserve">  023</t>
  </si>
  <si>
    <t>商水县财政局</t>
  </si>
  <si>
    <t xml:space="preserve">  30205</t>
  </si>
  <si>
    <t xml:space="preserve">  水费</t>
  </si>
  <si>
    <t>024</t>
  </si>
  <si>
    <t xml:space="preserve">  024</t>
  </si>
  <si>
    <t>商水县统计局</t>
  </si>
  <si>
    <t>026</t>
  </si>
  <si>
    <t xml:space="preserve">  026</t>
  </si>
  <si>
    <t>商水县市场发展服务中心</t>
  </si>
  <si>
    <t>027</t>
  </si>
  <si>
    <t xml:space="preserve">  027</t>
  </si>
  <si>
    <t>商水县公安消防大队</t>
  </si>
  <si>
    <t>029</t>
  </si>
  <si>
    <t xml:space="preserve">  029</t>
  </si>
  <si>
    <t>商水县公安局</t>
  </si>
  <si>
    <t xml:space="preserve">  30214</t>
  </si>
  <si>
    <t xml:space="preserve">  租赁费</t>
  </si>
  <si>
    <t xml:space="preserve">  30224</t>
  </si>
  <si>
    <t xml:space="preserve">  被装购置费</t>
  </si>
  <si>
    <t>030</t>
  </si>
  <si>
    <t xml:space="preserve">  030</t>
  </si>
  <si>
    <t>商水县人民检察院</t>
  </si>
  <si>
    <t>031</t>
  </si>
  <si>
    <t xml:space="preserve">  031</t>
  </si>
  <si>
    <t>商水县人民法院</t>
  </si>
  <si>
    <t>032</t>
  </si>
  <si>
    <t xml:space="preserve">  032</t>
  </si>
  <si>
    <t>商水县司法局</t>
  </si>
  <si>
    <t>033</t>
  </si>
  <si>
    <t xml:space="preserve">  033</t>
  </si>
  <si>
    <t>商水县工商业联合会</t>
  </si>
  <si>
    <t>034</t>
  </si>
  <si>
    <t xml:space="preserve">  034</t>
  </si>
  <si>
    <t>商水县归侨侨眷联合会</t>
  </si>
  <si>
    <t>035</t>
  </si>
  <si>
    <t xml:space="preserve">  035</t>
  </si>
  <si>
    <t>中共商水县委台湾工作办公室</t>
  </si>
  <si>
    <t>036</t>
  </si>
  <si>
    <t xml:space="preserve">  036</t>
  </si>
  <si>
    <t>商水县地方史志编纂委员会办公室</t>
  </si>
  <si>
    <t>037</t>
  </si>
  <si>
    <t xml:space="preserve">  037</t>
  </si>
  <si>
    <t>商水县民族宗教事务局</t>
  </si>
  <si>
    <t>038</t>
  </si>
  <si>
    <t xml:space="preserve">  038</t>
  </si>
  <si>
    <t>商水县人民防空办公室</t>
  </si>
  <si>
    <t>039</t>
  </si>
  <si>
    <t xml:space="preserve">  039</t>
  </si>
  <si>
    <t>商水县公务接待中心</t>
  </si>
  <si>
    <t>041</t>
  </si>
  <si>
    <t xml:space="preserve">  041</t>
  </si>
  <si>
    <t>商水县文化旅游广电新闻出版局</t>
  </si>
  <si>
    <t>042</t>
  </si>
  <si>
    <t xml:space="preserve">  042</t>
  </si>
  <si>
    <t>商水县重点项目办公室</t>
  </si>
  <si>
    <t>044</t>
  </si>
  <si>
    <t xml:space="preserve">  044</t>
  </si>
  <si>
    <t>商水县食品药品监督管理局</t>
  </si>
  <si>
    <t>045</t>
  </si>
  <si>
    <t xml:space="preserve">  045</t>
  </si>
  <si>
    <t>商水县质量技术监督局</t>
  </si>
  <si>
    <t>046</t>
  </si>
  <si>
    <t xml:space="preserve">  046</t>
  </si>
  <si>
    <t>商水县工商行政管理局</t>
  </si>
  <si>
    <t>048</t>
  </si>
  <si>
    <t xml:space="preserve">  048</t>
  </si>
  <si>
    <t>商水县机关事务管理局</t>
  </si>
  <si>
    <t xml:space="preserve">  30299</t>
  </si>
  <si>
    <t xml:space="preserve">  其他商品和服务支出</t>
  </si>
  <si>
    <t>139</t>
  </si>
  <si>
    <t xml:space="preserve">  139</t>
  </si>
  <si>
    <t>商水县文学艺术界联合会</t>
  </si>
  <si>
    <t>140</t>
  </si>
  <si>
    <t xml:space="preserve">  140</t>
  </si>
  <si>
    <t>商水县档案局</t>
  </si>
  <si>
    <t>142</t>
  </si>
  <si>
    <t xml:space="preserve">  142</t>
  </si>
  <si>
    <t>商水县科学技术协会</t>
  </si>
  <si>
    <t>146</t>
  </si>
  <si>
    <t xml:space="preserve">  146</t>
  </si>
  <si>
    <t>中共商水县委党校</t>
  </si>
  <si>
    <t>147</t>
  </si>
  <si>
    <t xml:space="preserve">  147</t>
  </si>
  <si>
    <t>商水县教育体育局</t>
  </si>
  <si>
    <t xml:space="preserve">  30203</t>
  </si>
  <si>
    <t xml:space="preserve">  咨询费</t>
  </si>
  <si>
    <t xml:space="preserve">  30304</t>
  </si>
  <si>
    <t xml:space="preserve">  抚恤金</t>
  </si>
  <si>
    <t>148</t>
  </si>
  <si>
    <t xml:space="preserve">  148</t>
  </si>
  <si>
    <t>商水县城乡规划管理委员会办公室</t>
  </si>
  <si>
    <t>149</t>
  </si>
  <si>
    <t xml:space="preserve">  149</t>
  </si>
  <si>
    <t>商水县广播电视台</t>
  </si>
  <si>
    <t>248</t>
  </si>
  <si>
    <t xml:space="preserve">  248</t>
  </si>
  <si>
    <t>中共商水县委农村工作办公室</t>
  </si>
  <si>
    <t>250</t>
  </si>
  <si>
    <t xml:space="preserve">  250</t>
  </si>
  <si>
    <t>商水县农业局</t>
  </si>
  <si>
    <t>251</t>
  </si>
  <si>
    <t xml:space="preserve">  251</t>
  </si>
  <si>
    <t>商水县农业机械管理局</t>
  </si>
  <si>
    <t>252</t>
  </si>
  <si>
    <t xml:space="preserve">  252</t>
  </si>
  <si>
    <t>商水县畜牧局</t>
  </si>
  <si>
    <t>253</t>
  </si>
  <si>
    <t xml:space="preserve">  253</t>
  </si>
  <si>
    <t>商水县林业局</t>
  </si>
  <si>
    <t>254</t>
  </si>
  <si>
    <t xml:space="preserve">  254</t>
  </si>
  <si>
    <t>商水县水利局</t>
  </si>
  <si>
    <t xml:space="preserve">  30106</t>
  </si>
  <si>
    <t xml:space="preserve">  伙食补助费</t>
  </si>
  <si>
    <t xml:space="preserve">  30228</t>
  </si>
  <si>
    <t xml:space="preserve">  工会经费</t>
  </si>
  <si>
    <t xml:space="preserve">  30309</t>
  </si>
  <si>
    <t xml:space="preserve">  奖励金</t>
  </si>
  <si>
    <t>310</t>
  </si>
  <si>
    <t>资本性支出</t>
  </si>
  <si>
    <t xml:space="preserve">  31002</t>
  </si>
  <si>
    <t xml:space="preserve">  办公设备购置</t>
  </si>
  <si>
    <t>255</t>
  </si>
  <si>
    <t xml:space="preserve">  255</t>
  </si>
  <si>
    <t>商水县气象局</t>
  </si>
  <si>
    <t>356</t>
  </si>
  <si>
    <t xml:space="preserve">  356</t>
  </si>
  <si>
    <t>中共商水县委老干部局</t>
  </si>
  <si>
    <t>357</t>
  </si>
  <si>
    <t xml:space="preserve">  357</t>
  </si>
  <si>
    <t>商水县人力资源和社会保障局</t>
  </si>
  <si>
    <t>358</t>
  </si>
  <si>
    <t xml:space="preserve">  358</t>
  </si>
  <si>
    <t>商水县民政局</t>
  </si>
  <si>
    <t>359</t>
  </si>
  <si>
    <t xml:space="preserve">  359</t>
  </si>
  <si>
    <t>商水县残疾人联合会</t>
  </si>
  <si>
    <t>360</t>
  </si>
  <si>
    <t xml:space="preserve">  360</t>
  </si>
  <si>
    <t>商水县卫生和计划生育委员会</t>
  </si>
  <si>
    <t xml:space="preserve">  30302</t>
  </si>
  <si>
    <t xml:space="preserve">  退休费</t>
  </si>
  <si>
    <t>461</t>
  </si>
  <si>
    <t xml:space="preserve">  461</t>
  </si>
  <si>
    <t>商水县环境保护局</t>
  </si>
  <si>
    <t>462</t>
  </si>
  <si>
    <t xml:space="preserve">  462</t>
  </si>
  <si>
    <t>商水县发展和改革委员会</t>
  </si>
  <si>
    <t>464</t>
  </si>
  <si>
    <t xml:space="preserve">  464</t>
  </si>
  <si>
    <t>商水县住房和城乡建设局</t>
  </si>
  <si>
    <t>465</t>
  </si>
  <si>
    <t xml:space="preserve">  465</t>
  </si>
  <si>
    <t>商水县城市管理局</t>
  </si>
  <si>
    <t xml:space="preserve">  30225</t>
  </si>
  <si>
    <t xml:space="preserve">  专用燃料费</t>
  </si>
  <si>
    <t>309</t>
  </si>
  <si>
    <t>资本性支出(基本建设)</t>
  </si>
  <si>
    <t xml:space="preserve">  30903</t>
  </si>
  <si>
    <t xml:space="preserve">  专用设备购置</t>
  </si>
  <si>
    <t>466</t>
  </si>
  <si>
    <t xml:space="preserve">  466</t>
  </si>
  <si>
    <t>商水县安全生产监督管理局</t>
  </si>
  <si>
    <t>467</t>
  </si>
  <si>
    <t xml:space="preserve">  467</t>
  </si>
  <si>
    <t>商水县交通运输管理局</t>
  </si>
  <si>
    <t>468</t>
  </si>
  <si>
    <t xml:space="preserve">  468</t>
  </si>
  <si>
    <t>商水县公路管理局</t>
  </si>
  <si>
    <t>469</t>
  </si>
  <si>
    <t xml:space="preserve">  469</t>
  </si>
  <si>
    <t>商水县总工会</t>
  </si>
  <si>
    <t>570</t>
  </si>
  <si>
    <t xml:space="preserve">  570</t>
  </si>
  <si>
    <t>商水县商务局</t>
  </si>
  <si>
    <t>571</t>
  </si>
  <si>
    <t xml:space="preserve">  571</t>
  </si>
  <si>
    <t>商水县粮食局</t>
  </si>
  <si>
    <t>572</t>
  </si>
  <si>
    <t xml:space="preserve">  572</t>
  </si>
  <si>
    <t>商水县供销合作社</t>
  </si>
  <si>
    <t>673</t>
  </si>
  <si>
    <t xml:space="preserve">  673</t>
  </si>
  <si>
    <t>商水县国土资源局</t>
  </si>
  <si>
    <t xml:space="preserve">  30114</t>
  </si>
  <si>
    <t xml:space="preserve">  医疗费</t>
  </si>
  <si>
    <t>674</t>
  </si>
  <si>
    <t xml:space="preserve">  674</t>
  </si>
  <si>
    <t>商水县房地产管理中心</t>
  </si>
  <si>
    <t>775</t>
  </si>
  <si>
    <t xml:space="preserve">  775</t>
  </si>
  <si>
    <t>商水县工业和信息化局</t>
  </si>
  <si>
    <t>901</t>
  </si>
  <si>
    <t xml:space="preserve">  901</t>
  </si>
  <si>
    <t>商水县城关乡人民政府</t>
  </si>
  <si>
    <t xml:space="preserve">  31001</t>
  </si>
  <si>
    <t xml:space="preserve">  房屋建筑物购建</t>
  </si>
  <si>
    <t xml:space="preserve">  31005</t>
  </si>
  <si>
    <t xml:space="preserve">  基础设施建设</t>
  </si>
  <si>
    <t>902</t>
  </si>
  <si>
    <t xml:space="preserve">  902</t>
  </si>
  <si>
    <t>商水县化河乡人民政府</t>
  </si>
  <si>
    <t>903</t>
  </si>
  <si>
    <t xml:space="preserve">  903</t>
  </si>
  <si>
    <t>商水县平店乡人民政府</t>
  </si>
  <si>
    <t xml:space="preserve">  30310</t>
  </si>
  <si>
    <t xml:space="preserve">  个人农业生产补贴</t>
  </si>
  <si>
    <t>904</t>
  </si>
  <si>
    <t xml:space="preserve">  904</t>
  </si>
  <si>
    <t>商水县练集镇人民政府</t>
  </si>
  <si>
    <t>905</t>
  </si>
  <si>
    <t xml:space="preserve">  905</t>
  </si>
  <si>
    <t>商水县黄寨镇人民政府</t>
  </si>
  <si>
    <t>906</t>
  </si>
  <si>
    <t xml:space="preserve">  906</t>
  </si>
  <si>
    <t>商水县袁老乡人民政府</t>
  </si>
  <si>
    <t>907</t>
  </si>
  <si>
    <t xml:space="preserve">  907</t>
  </si>
  <si>
    <t>商水县魏集镇人民政府</t>
  </si>
  <si>
    <t>908</t>
  </si>
  <si>
    <t xml:space="preserve">  908</t>
  </si>
  <si>
    <t>商水县胡吉镇人民政府</t>
  </si>
  <si>
    <t>909</t>
  </si>
  <si>
    <t xml:space="preserve">  909</t>
  </si>
  <si>
    <t>商水县固墙镇人民政府</t>
  </si>
  <si>
    <t>910</t>
  </si>
  <si>
    <t xml:space="preserve">  910</t>
  </si>
  <si>
    <t>商水县姚集乡人民政府</t>
  </si>
  <si>
    <t xml:space="preserve">  31007</t>
  </si>
  <si>
    <t xml:space="preserve">  信息网络及软件购置更新</t>
  </si>
  <si>
    <t>911</t>
  </si>
  <si>
    <t xml:space="preserve">  911</t>
  </si>
  <si>
    <t>商水县白寺镇人民政府</t>
  </si>
  <si>
    <t>912</t>
  </si>
  <si>
    <t xml:space="preserve">  912</t>
  </si>
  <si>
    <t>商水县舒庄乡人民政府</t>
  </si>
  <si>
    <t>913</t>
  </si>
  <si>
    <t xml:space="preserve">  913</t>
  </si>
  <si>
    <t>商水县巴村镇人民政府</t>
  </si>
  <si>
    <t>914</t>
  </si>
  <si>
    <t xml:space="preserve">  914</t>
  </si>
  <si>
    <t>商水县大武乡人民政府</t>
  </si>
  <si>
    <t>915</t>
  </si>
  <si>
    <t xml:space="preserve">  915</t>
  </si>
  <si>
    <t>商水县谭庄镇人民政府</t>
  </si>
  <si>
    <t>916</t>
  </si>
  <si>
    <t xml:space="preserve">  916</t>
  </si>
  <si>
    <t>商水县张明乡人民政府</t>
  </si>
  <si>
    <t>917</t>
  </si>
  <si>
    <t xml:space="preserve">  917</t>
  </si>
  <si>
    <t>商水县郝岗乡人民政府</t>
  </si>
  <si>
    <t>918</t>
  </si>
  <si>
    <t xml:space="preserve">  918</t>
  </si>
  <si>
    <t>商水县邓城镇人民政府</t>
  </si>
  <si>
    <t>919</t>
  </si>
  <si>
    <t xml:space="preserve">  919</t>
  </si>
  <si>
    <t>商水县张庄乡人民政府</t>
  </si>
  <si>
    <t>920</t>
  </si>
  <si>
    <t xml:space="preserve">  920</t>
  </si>
  <si>
    <t>商水县汤庄乡人民政府</t>
  </si>
  <si>
    <t>921</t>
  </si>
  <si>
    <t xml:space="preserve">  921</t>
  </si>
  <si>
    <t>商水县国营农场</t>
  </si>
  <si>
    <t>923</t>
  </si>
  <si>
    <t xml:space="preserve">  923</t>
  </si>
  <si>
    <t>商水县新城街道办事处</t>
  </si>
  <si>
    <t>924</t>
  </si>
  <si>
    <t xml:space="preserve">  924</t>
  </si>
  <si>
    <t>商水县东城街道办事处</t>
  </si>
  <si>
    <t>925</t>
  </si>
  <si>
    <t xml:space="preserve">  925</t>
  </si>
  <si>
    <t>商水县老城街道办事处</t>
  </si>
  <si>
    <t>926</t>
  </si>
  <si>
    <t xml:space="preserve">  926</t>
  </si>
  <si>
    <t>商水县产业集聚区管委会</t>
  </si>
  <si>
    <t>927</t>
  </si>
  <si>
    <t xml:space="preserve">  927</t>
  </si>
  <si>
    <t>商水县特色商业区管理委员会</t>
  </si>
  <si>
    <t>表四-2</t>
  </si>
  <si>
    <t>一般公共预算本级基本支出表                          （按政府预算支出经济分类科目）</t>
  </si>
  <si>
    <t>项    目</t>
  </si>
  <si>
    <t>2019年预算数</t>
  </si>
  <si>
    <t>机关工资福利支出_行政</t>
  </si>
  <si>
    <t xml:space="preserve">  工资奖金津补贴</t>
  </si>
  <si>
    <t xml:space="preserve">  社会保障缴费</t>
  </si>
  <si>
    <t>机关商品和服务支出</t>
  </si>
  <si>
    <t xml:space="preserve">  办公经费</t>
  </si>
  <si>
    <t xml:space="preserve">  专用材料购置费</t>
  </si>
  <si>
    <t>机关资本性支出（一）</t>
  </si>
  <si>
    <t xml:space="preserve">  设备购置</t>
  </si>
  <si>
    <t>对事业单位经常性补助</t>
  </si>
  <si>
    <t xml:space="preserve">  工资福利支出 </t>
  </si>
  <si>
    <t xml:space="preserve">  商品和服务支出</t>
  </si>
  <si>
    <t xml:space="preserve">  其他对单位事业补助</t>
  </si>
  <si>
    <t>对事业单位资本性补助</t>
  </si>
  <si>
    <t xml:space="preserve">  资本性支出（一） </t>
  </si>
  <si>
    <t xml:space="preserve">  资本性支出（二）</t>
  </si>
  <si>
    <t>对企业补助</t>
  </si>
  <si>
    <t xml:space="preserve">  资本金注入</t>
  </si>
  <si>
    <t xml:space="preserve">  社会福利和救助</t>
  </si>
  <si>
    <t xml:space="preserve">  离退休费</t>
  </si>
  <si>
    <t xml:space="preserve">  其他对个人和家庭的补助</t>
  </si>
  <si>
    <t>表五</t>
  </si>
  <si>
    <t>2019年一般公共预算税收返还和转移支付表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</si>
  <si>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</si>
  <si>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</si>
  <si>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</si>
  <si>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</si>
  <si>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</si>
  <si>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</si>
  <si>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</si>
  <si>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</si>
  <si>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</si>
  <si>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</si>
  <si>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</si>
  <si>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</si>
  <si>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</si>
  <si>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</si>
  <si>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</si>
  <si>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</si>
  <si>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</si>
  <si>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</si>
  <si>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</si>
  <si>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</si>
  <si>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</si>
  <si>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</si>
  <si>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</si>
  <si>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</si>
  <si>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</si>
  <si>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</si>
  <si>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</si>
  <si>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</si>
  <si>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r>
      <rPr>
        <sz val="11"/>
        <rFont val="宋体"/>
        <charset val="134"/>
      </rPr>
      <t xml:space="preserve">      城乡居民</t>
    </r>
    <r>
      <rPr>
        <sz val="11"/>
        <color indexed="10"/>
        <rFont val="宋体"/>
        <charset val="134"/>
      </rPr>
      <t>基本</t>
    </r>
    <r>
      <rPr>
        <sz val="11"/>
        <rFont val="宋体"/>
        <charset val="134"/>
      </rPr>
      <t>医疗保险转移支付收入</t>
    </r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</si>
  <si>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</si>
  <si>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</si>
  <si>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</si>
  <si>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</si>
  <si>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</si>
  <si>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</si>
  <si>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r>
      <rPr>
        <sz val="11"/>
        <rFont val="宋体"/>
        <charset val="134"/>
      </rPr>
      <t xml:space="preserve">      边</t>
    </r>
    <r>
      <rPr>
        <sz val="11"/>
        <color indexed="10"/>
        <rFont val="宋体"/>
        <charset val="134"/>
      </rPr>
      <t>境</t>
    </r>
    <r>
      <rPr>
        <sz val="11"/>
        <rFont val="宋体"/>
        <charset val="134"/>
      </rPr>
      <t>地区转移支付收入</t>
    </r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</si>
  <si>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</si>
  <si>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</si>
  <si>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</si>
  <si>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</si>
  <si>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</si>
  <si>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</si>
  <si>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</si>
  <si>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</si>
  <si>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</si>
  <si>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</si>
  <si>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</si>
  <si>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</si>
  <si>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</si>
  <si>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</si>
  <si>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</si>
  <si>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</si>
  <si>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</si>
  <si>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</si>
  <si>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</si>
  <si>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</si>
  <si>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</si>
  <si>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</si>
  <si>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</si>
  <si>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</si>
  <si>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</si>
  <si>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</si>
  <si>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</si>
  <si>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</t>
    </r>
  </si>
  <si>
    <t xml:space="preserve">      社会保障和就业</t>
  </si>
  <si>
    <r>
      <rPr>
        <sz val="11"/>
        <rFont val="宋体"/>
        <charset val="134"/>
      </rPr>
      <t xml:space="preserve">  </t>
    </r>
    <r>
      <rPr>
        <sz val="11"/>
        <color indexed="10"/>
        <rFont val="宋体"/>
        <charset val="134"/>
      </rPr>
      <t xml:space="preserve">    卫生健康</t>
    </r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</si>
  <si>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</si>
  <si>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</si>
  <si>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</si>
  <si>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</si>
  <si>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</si>
  <si>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</si>
  <si>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</si>
  <si>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</si>
  <si>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</si>
  <si>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</si>
  <si>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</si>
  <si>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</si>
  <si>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t xml:space="preserve">  年终结余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</si>
  <si>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</si>
  <si>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地方政府一般债务还本支出</t>
  </si>
  <si>
    <t xml:space="preserve">    地方政府一般债券还本支出</t>
  </si>
  <si>
    <t xml:space="preserve">    地方政府向外国政府借款还本支出</t>
  </si>
  <si>
    <t xml:space="preserve">    地方政府向国际组织借款还本支出</t>
  </si>
  <si>
    <t xml:space="preserve">    地方政府其他一般债务还本支出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</si>
  <si>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</si>
  <si>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</si>
  <si>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</si>
  <si>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</si>
  <si>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</si>
  <si>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</si>
  <si>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</si>
  <si>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</si>
  <si>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</si>
  <si>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</si>
  <si>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</si>
  <si>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表六</t>
  </si>
  <si>
    <t>政府一般债务限额和余额情况表</t>
  </si>
  <si>
    <t>地区名称</t>
  </si>
  <si>
    <t>一般债务限额</t>
  </si>
  <si>
    <t>一般债务余额</t>
  </si>
  <si>
    <t>商水县</t>
  </si>
  <si>
    <t>表七</t>
  </si>
  <si>
    <t>政府性基金收入表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</si>
  <si>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</si>
  <si>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</si>
  <si>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</si>
  <si>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</si>
  <si>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</si>
  <si>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</si>
  <si>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</si>
  <si>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</si>
  <si>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</si>
  <si>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</si>
  <si>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</si>
  <si>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</si>
  <si>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</si>
  <si>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</si>
  <si>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</si>
  <si>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</si>
  <si>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</si>
  <si>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</si>
  <si>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</si>
  <si>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</si>
  <si>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</si>
  <si>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</si>
  <si>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</si>
  <si>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表八</t>
  </si>
  <si>
    <t>政府性基金支出表</t>
  </si>
  <si>
    <t>一、文化体育与传媒支出</t>
  </si>
  <si>
    <t xml:space="preserve">    国家电影事业发展专项资金及对应专项债务收入安排的支出</t>
  </si>
  <si>
    <t xml:space="preserve">    旅游发展基金支出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</si>
  <si>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</si>
  <si>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</si>
  <si>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</si>
  <si>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</si>
  <si>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</si>
  <si>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</si>
  <si>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</si>
  <si>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</si>
  <si>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</si>
  <si>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</si>
  <si>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</si>
  <si>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</si>
  <si>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</si>
  <si>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</si>
  <si>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</si>
  <si>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</si>
  <si>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</si>
  <si>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</si>
  <si>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</si>
  <si>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</si>
  <si>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</si>
  <si>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</si>
  <si>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</si>
  <si>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</si>
  <si>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</si>
  <si>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</si>
  <si>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</si>
  <si>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</si>
  <si>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</si>
  <si>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</si>
  <si>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</si>
  <si>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</si>
  <si>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</si>
  <si>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</si>
  <si>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</si>
  <si>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</si>
  <si>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</si>
  <si>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</si>
  <si>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</si>
  <si>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表九</t>
  </si>
  <si>
    <t>政府性基金转移支付表</t>
  </si>
  <si>
    <t>项   目</t>
  </si>
  <si>
    <t>上级补助</t>
  </si>
  <si>
    <t>备   注</t>
  </si>
  <si>
    <t>合   计</t>
  </si>
  <si>
    <t>教育发展类</t>
  </si>
  <si>
    <t>教育发展改革专项</t>
  </si>
  <si>
    <t>文化体育与传媒类</t>
  </si>
  <si>
    <t>新闻出版广电发展专项</t>
  </si>
  <si>
    <t>宣传文化发展专项</t>
  </si>
  <si>
    <t>社会保障和就业类</t>
  </si>
  <si>
    <t>残疾人事业发展补助专项</t>
  </si>
  <si>
    <t>综合救助专项</t>
  </si>
  <si>
    <t>城乡社区和住房保障类</t>
  </si>
  <si>
    <t>国有土地使用权出让金专项</t>
  </si>
  <si>
    <t>城镇保障性安居工程专项</t>
  </si>
  <si>
    <t>农村危房改造补助专项</t>
  </si>
  <si>
    <t>农林水发展类</t>
  </si>
  <si>
    <t>水利移民扶持专项</t>
  </si>
  <si>
    <t>财政扶贫专项</t>
  </si>
  <si>
    <t>交通运输发展类</t>
  </si>
  <si>
    <t>交通发展专项</t>
  </si>
  <si>
    <t>民航发展专项</t>
  </si>
  <si>
    <t>其他资金类</t>
  </si>
  <si>
    <t>彩票公益金支持社会事业发展专项</t>
  </si>
  <si>
    <t>表十</t>
  </si>
  <si>
    <t>政府专项债务限额和余额情况表</t>
  </si>
  <si>
    <t>专项债务限额</t>
  </si>
  <si>
    <t>专项债务余额</t>
  </si>
  <si>
    <t>表十一</t>
  </si>
  <si>
    <t>国有资本经营预算收入表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</si>
  <si>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</si>
  <si>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</si>
  <si>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</si>
  <si>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</si>
  <si>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</si>
  <si>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</si>
  <si>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</si>
  <si>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</si>
  <si>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</si>
  <si>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</si>
  <si>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</si>
  <si>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</si>
  <si>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</si>
  <si>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</si>
  <si>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</si>
  <si>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</si>
  <si>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</si>
  <si>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</si>
  <si>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</si>
  <si>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</si>
  <si>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</si>
  <si>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</si>
  <si>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</si>
  <si>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</si>
  <si>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省专项转移支付收入</t>
  </si>
  <si>
    <t>上年结转收入</t>
  </si>
  <si>
    <t>表十二</t>
  </si>
  <si>
    <t>国有资本经营预算支出表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</si>
  <si>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</si>
  <si>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</si>
  <si>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</si>
  <si>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</si>
  <si>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</si>
  <si>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</si>
  <si>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</si>
  <si>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</si>
  <si>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</si>
  <si>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</si>
  <si>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</si>
  <si>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</si>
  <si>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</si>
  <si>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</si>
  <si>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</si>
  <si>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</si>
  <si>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</si>
  <si>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</si>
  <si>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表十三</t>
  </si>
  <si>
    <t>社会保险基金收入表</t>
  </si>
  <si>
    <t>城乡居民基本医疗保险基金收入</t>
  </si>
  <si>
    <t>城乡居民基本医疗保险基金缴费收入</t>
  </si>
  <si>
    <t>城乡居民基本医疗保险基金财政补贴收入</t>
  </si>
  <si>
    <t>城乡居民基本医疗保险基金利息收入</t>
  </si>
  <si>
    <t>其他城乡居民基本医疗保险基金收入</t>
  </si>
  <si>
    <t>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</si>
  <si>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</si>
  <si>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</si>
  <si>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</si>
  <si>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 xml:space="preserve">  城乡居民基本养老保险基金委托投资收益</t>
  </si>
  <si>
    <t xml:space="preserve">  城乡居民基本养老保险基金集体补助收入</t>
  </si>
  <si>
    <t xml:space="preserve">  其他城乡居民基本养老保险基金收入</t>
  </si>
  <si>
    <t>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</si>
  <si>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</si>
  <si>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</si>
  <si>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</si>
  <si>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机关事业单位基本养老保险基金委托投资收益</t>
  </si>
  <si>
    <t>机关事业单位养老保险基金其他收入</t>
  </si>
  <si>
    <t>机关事业单位养老保险基金转移收入</t>
  </si>
  <si>
    <t>城镇职工基本医疗保险基金收入</t>
  </si>
  <si>
    <t>城镇职工基本医疗保险费收入</t>
  </si>
  <si>
    <t>城镇职工基本医疗保险基金财政补贴收入</t>
  </si>
  <si>
    <t>城镇职工基本医疗保险基金利息收入</t>
  </si>
  <si>
    <t>城镇职工基本医疗保险基金转移收入</t>
  </si>
  <si>
    <t>工伤保险基金收入</t>
  </si>
  <si>
    <t xml:space="preserve">   工伤保险费收入</t>
  </si>
  <si>
    <t xml:space="preserve">   工伤保险基金财政补贴收入</t>
  </si>
  <si>
    <t xml:space="preserve">   工伤保险基金利息收入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</si>
  <si>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</si>
  <si>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工伤保险基金下级上解收入</t>
    </r>
  </si>
  <si>
    <t>失业保险基金收入</t>
  </si>
  <si>
    <t xml:space="preserve">   失业保险费收入</t>
  </si>
  <si>
    <t xml:space="preserve">   失业保险基金财政补贴收入</t>
  </si>
  <si>
    <t xml:space="preserve">   失业保险基金利息收入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</si>
  <si>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失业保险基金下级上解收入</t>
    </r>
  </si>
  <si>
    <t>生育保险基金收入</t>
  </si>
  <si>
    <t xml:space="preserve">   生育保险费收入</t>
  </si>
  <si>
    <t xml:space="preserve">   生育保险基金补贴收入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</si>
  <si>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生育保险基金利息收入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</si>
  <si>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生育保险基金其他收入</t>
    </r>
  </si>
  <si>
    <t>表十四</t>
  </si>
  <si>
    <t>社会保险基金支出表</t>
  </si>
  <si>
    <t>备  注</t>
  </si>
  <si>
    <t>城乡居民基本医疗保险基金支出</t>
  </si>
  <si>
    <t>城乡居民基本医疗保险基金医疗待遇支出</t>
  </si>
  <si>
    <t>大病医疗保险支出</t>
  </si>
  <si>
    <t>其他城乡居民基本医疗保险基金支出</t>
  </si>
  <si>
    <t>城乡居民基本养老保险基金支出</t>
  </si>
  <si>
    <t>基础养老金支出</t>
  </si>
  <si>
    <t>个人账户养老金支出</t>
  </si>
  <si>
    <t>丧葬抚恤补助支出</t>
  </si>
  <si>
    <t xml:space="preserve">  其他城乡居民基本养老保险基金支出</t>
  </si>
  <si>
    <t>机关事业单位基本养老保险基金支出</t>
  </si>
  <si>
    <t>基本养老金支出</t>
  </si>
  <si>
    <t>机关事业单位基本养老保险基金其他支出</t>
  </si>
  <si>
    <t>机关事业单位养老保险基金其他支出</t>
  </si>
  <si>
    <t>机关事业单位养老保险基金转移支出</t>
  </si>
  <si>
    <t>城镇职工基本医疗保险基金支出</t>
  </si>
  <si>
    <t>城镇职工基本医疗保险统筹基金支出</t>
  </si>
  <si>
    <t>城镇职工基本医疗保险个人账户基金支出</t>
  </si>
  <si>
    <t>城镇职工基本医疗保险基金其他支出</t>
  </si>
  <si>
    <t>城镇职工基本医疗保险基金转移支出</t>
  </si>
  <si>
    <t>工伤保险基金支出</t>
  </si>
  <si>
    <t xml:space="preserve">   工伤保险待遇支出</t>
  </si>
  <si>
    <t>　 劳动能力鉴定支出</t>
  </si>
  <si>
    <t xml:space="preserve">   工伤预防费用支出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</si>
  <si>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工伤保险基金其他支出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</si>
  <si>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工伤保险基金下补助下级支出</t>
    </r>
  </si>
  <si>
    <t>失业保险基金支出</t>
  </si>
  <si>
    <t>失业保险金支出</t>
  </si>
  <si>
    <t>医疗保险费支出</t>
  </si>
  <si>
    <t>失业保险基金补助下级支出</t>
  </si>
  <si>
    <t>稳定岗位补贴支出</t>
  </si>
  <si>
    <t>生育保险基金支出</t>
  </si>
  <si>
    <t xml:space="preserve">   生育医疗费用支出</t>
  </si>
  <si>
    <t xml:space="preserve">   生育津贴支出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</si>
  <si>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生育</t>
    </r>
    <r>
      <rPr>
        <sz val="12"/>
        <rFont val="宋体"/>
        <charset val="134"/>
      </rPr>
      <t>保险基金其他支出</t>
    </r>
  </si>
  <si>
    <t>年终结余</t>
  </si>
  <si>
    <t>表十五</t>
  </si>
  <si>
    <t>一般公共预算“三公”经费预算表</t>
  </si>
  <si>
    <t>单位：元</t>
  </si>
  <si>
    <t>上年预算数</t>
  </si>
  <si>
    <t>增减（%）</t>
  </si>
  <si>
    <t>因公出国（境）费用</t>
  </si>
  <si>
    <t>公务接待费</t>
  </si>
  <si>
    <t>公务用车购置及运行费</t>
  </si>
  <si>
    <t>其中：公务用车运行维护费</t>
  </si>
  <si>
    <t xml:space="preserve">      公务用车购置费</t>
  </si>
  <si>
    <t>合    计</t>
  </si>
  <si>
    <t>备注：1.本表“三公”经费包括基本支出和项目支出安排的“三公”经费。
      2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、安全奖励费用等支出，公务用车指用于履行公务的机动车辆，包括领导干部专车、一般公务用车和执法执勤用车。</t>
  </si>
  <si>
    <t>表十六</t>
  </si>
  <si>
    <t>商水县2018年统筹整合涉农资金情况表</t>
  </si>
  <si>
    <t>序号</t>
  </si>
  <si>
    <t>项目名称</t>
  </si>
  <si>
    <t>文件号</t>
  </si>
  <si>
    <t>金额</t>
  </si>
  <si>
    <t>整合情况</t>
  </si>
  <si>
    <t>中央级</t>
  </si>
  <si>
    <t>省级</t>
  </si>
  <si>
    <t>市级</t>
  </si>
  <si>
    <t>县级</t>
  </si>
  <si>
    <t>中央财政及省配套资金</t>
  </si>
  <si>
    <t>专项扶贫发展资金(一批)</t>
  </si>
  <si>
    <t>周财预农【2017】54号</t>
  </si>
  <si>
    <t>专项扶贫发展资金(二批)</t>
  </si>
  <si>
    <t>周财预农【2018】16号</t>
  </si>
  <si>
    <t>专项扶贫发展资金(绩效考核奖励)</t>
  </si>
  <si>
    <t>周财预农【2018】17号</t>
  </si>
  <si>
    <t>以工代赈资金</t>
  </si>
  <si>
    <t>周财预农【2017】55号</t>
  </si>
  <si>
    <t>2018年第二批以工代赈省基建投资资金</t>
  </si>
  <si>
    <t>周财预农【2018】87号</t>
  </si>
  <si>
    <t>少数民族发展资金(一批)</t>
  </si>
  <si>
    <t>周财预农【2017】56号</t>
  </si>
  <si>
    <t>少数民族发展资金（二批）</t>
  </si>
  <si>
    <t>周财预农【2018】15号</t>
  </si>
  <si>
    <t>农田水利设施建设</t>
  </si>
  <si>
    <t>周财预农【2017】61号</t>
  </si>
  <si>
    <t>农业生产发展资金</t>
  </si>
  <si>
    <t>周财预农【2018】35号</t>
  </si>
  <si>
    <t>国家重点水土保持建设补助资金</t>
  </si>
  <si>
    <t>现代农业项目县建设资金</t>
  </si>
  <si>
    <t>畜禽标准化养殖</t>
  </si>
  <si>
    <t>农民专业合作组织发展补助资金</t>
  </si>
  <si>
    <t>园艺作物标准化资金</t>
  </si>
  <si>
    <t>渔业标准化资金</t>
  </si>
  <si>
    <t>测土配方施肥补助</t>
  </si>
  <si>
    <t>基层农技推广体系改革与建设</t>
  </si>
  <si>
    <t>农业高产创建补助资金</t>
  </si>
  <si>
    <t>新型农民职业培训（巾帼科技培训）</t>
  </si>
  <si>
    <t>农产品产地初加工</t>
  </si>
  <si>
    <t>农业科技推广示范</t>
  </si>
  <si>
    <t>农业生产全程社会化服务试点资金</t>
  </si>
  <si>
    <t>农村一二三产业融合发展试点资金</t>
  </si>
  <si>
    <t>现代农业示范建设资金</t>
  </si>
  <si>
    <t>中央财政林木良种补贴资金</t>
  </si>
  <si>
    <t>中央财政造林补贴</t>
  </si>
  <si>
    <t>中央财政森林抚育补贴</t>
  </si>
  <si>
    <t>周财预农【2017】67号</t>
  </si>
  <si>
    <t>中央和省级林业改革发展资金</t>
  </si>
  <si>
    <t>周财预农【2018】21号</t>
  </si>
  <si>
    <t>湿地和林业国家级自然保护区补助</t>
  </si>
  <si>
    <t>中央财政林业科技推广示范项目资金</t>
  </si>
  <si>
    <t>农业综合开发土地治理项目</t>
  </si>
  <si>
    <t>周财预发【2017】6号</t>
  </si>
  <si>
    <t>农业产业化项目资金</t>
  </si>
  <si>
    <t>现代农业园区建设资金</t>
  </si>
  <si>
    <t>一事一议财政奖补资金</t>
  </si>
  <si>
    <t>周财预农改【2017】5号</t>
  </si>
  <si>
    <t>第二批一事一议财政奖补资金</t>
  </si>
  <si>
    <t>周财预农改【2018】1号</t>
  </si>
  <si>
    <t>美丽乡村建设试点资金</t>
  </si>
  <si>
    <t>第二批美丽乡村建设试点资金</t>
  </si>
  <si>
    <t>传统村落保护资金</t>
  </si>
  <si>
    <t>高标准基本农田建设补助资金</t>
  </si>
  <si>
    <t>周财预综【2017】31号</t>
  </si>
  <si>
    <t>农村环境整治补助资金</t>
  </si>
  <si>
    <t>农村公路建设资金（中央车购税）</t>
  </si>
  <si>
    <t>周财预建【2018】43号</t>
  </si>
  <si>
    <t>周财预建【2018】44号</t>
  </si>
  <si>
    <t>2018年村道危桥改造和安防工程中央车购税资金</t>
  </si>
  <si>
    <t>周财预建【2018】91号</t>
  </si>
  <si>
    <t>农村危房改造补助资金</t>
  </si>
  <si>
    <t>周财预建【2017】100号</t>
  </si>
  <si>
    <t>农村危房改造补助资金(二批)</t>
  </si>
  <si>
    <t>周财预建【2018】68号</t>
  </si>
  <si>
    <t>中央专项彩票公益金支持扶贫资金</t>
  </si>
  <si>
    <t>产粮大县奖励资金</t>
  </si>
  <si>
    <t>周财预金【2017】33号</t>
  </si>
  <si>
    <t>生猪调出大县奖励资金</t>
  </si>
  <si>
    <t>耕地地力保护与质量提升补助</t>
  </si>
  <si>
    <t>高产优质苜蓿示范建设</t>
  </si>
  <si>
    <t>畜禽粪污资源化利用和渔业资源保护补助资金</t>
  </si>
  <si>
    <t>支持新农村现代流通服务网络工程资金</t>
  </si>
  <si>
    <t>抗旱规划小水库建设资金</t>
  </si>
  <si>
    <t>江河湖库水系综合整治资金</t>
  </si>
  <si>
    <t>中小河流治理资金</t>
  </si>
  <si>
    <t>周财预农【2018】23号</t>
  </si>
  <si>
    <t>小型病险水库除险加固资金</t>
  </si>
  <si>
    <t>全国山洪灾害防治经费</t>
  </si>
  <si>
    <t>中央财政旅游发展基金</t>
  </si>
  <si>
    <t>全国新增千亿斤粮食生产能力规划田间工程建设项目</t>
  </si>
  <si>
    <t>周财预建【2018】42号</t>
  </si>
  <si>
    <t>全国新增千亿斤粮食生产能力规划田间工程省级预算拨款</t>
  </si>
  <si>
    <t>周财预建【2018】49号</t>
  </si>
  <si>
    <t>农村饮水安全巩固提升工程</t>
  </si>
  <si>
    <t>周财预建【2018】77号</t>
  </si>
  <si>
    <t>油茶产业发展</t>
  </si>
  <si>
    <t>以工代赈示范工程</t>
  </si>
  <si>
    <t>2018年以工代赈省基建投资拨款</t>
  </si>
  <si>
    <t>周财预建【2018】48号</t>
  </si>
  <si>
    <t>易地扶贫搬迁工程</t>
  </si>
  <si>
    <t>奶牛标准化规模养殖场（小区）建设项目</t>
  </si>
  <si>
    <t>农村小水电项目</t>
  </si>
  <si>
    <t>农村沼气工程</t>
  </si>
  <si>
    <t>林木种苗工程</t>
  </si>
  <si>
    <t>草原防火</t>
  </si>
  <si>
    <t>渔政项目</t>
  </si>
  <si>
    <t>粮食质量安全检验监测能力建设项目</t>
  </si>
  <si>
    <t>农产品质量安全检验检测体系建设项目</t>
  </si>
  <si>
    <t>林业有害生物防控体系续建项目</t>
  </si>
  <si>
    <t>中央资金合计</t>
  </si>
  <si>
    <t>省级财政安排资金</t>
  </si>
  <si>
    <t>财政扶贫资金(第一书记）</t>
  </si>
  <si>
    <t>周财预农【2017】59号</t>
  </si>
  <si>
    <t>周财预农【2018】13号</t>
  </si>
  <si>
    <t>财政扶贫资金(市级）</t>
  </si>
  <si>
    <t>周财预农【2018】18号</t>
  </si>
  <si>
    <t>市级专项扶贫资金</t>
  </si>
  <si>
    <t>周财预农【2018】37号</t>
  </si>
  <si>
    <t>省级专项扶贫资金</t>
  </si>
  <si>
    <t>周财预农【2018】36号</t>
  </si>
  <si>
    <t>市级专项扶贫资金（科技专项资金）</t>
  </si>
  <si>
    <t>周财预农【2018】47号</t>
  </si>
  <si>
    <t>革命老区转移支付资金</t>
  </si>
  <si>
    <t>农村基础设施建设补助资金</t>
  </si>
  <si>
    <t>农村公路建设资金</t>
  </si>
  <si>
    <t>农村公路建设资金省级补助资金</t>
  </si>
  <si>
    <t>周财预建【2018】56号</t>
  </si>
  <si>
    <t>四好农村公路省级补助资金</t>
  </si>
  <si>
    <t>周财预建【2018】67号</t>
  </si>
  <si>
    <t>农村小型水利设施建设补助资金</t>
  </si>
  <si>
    <t>周财预农【2018】8号</t>
  </si>
  <si>
    <t>基层水利服务体系建设及新技术推广资金</t>
  </si>
  <si>
    <t>水土保持建设补助资金</t>
  </si>
  <si>
    <t>农村人居环境奖补资金</t>
  </si>
  <si>
    <t>周财预农【2018】6号</t>
  </si>
  <si>
    <t>生态文明示范创建补助资金</t>
  </si>
  <si>
    <t>周财预综【2018】29号</t>
  </si>
  <si>
    <t>普通高中改造项目资金</t>
  </si>
  <si>
    <t>学前教育以奖代补资金</t>
  </si>
  <si>
    <t>林业生态省提升工程建设补助资金</t>
  </si>
  <si>
    <t>林木种质资源建设资金</t>
  </si>
  <si>
    <t>林业科技兴林资金</t>
  </si>
  <si>
    <t>林下经济发展专项资金</t>
  </si>
  <si>
    <t>省级林业改革发展资金</t>
  </si>
  <si>
    <t>周财预农【2018】22号</t>
  </si>
  <si>
    <t>农业产业化集群发展资金</t>
  </si>
  <si>
    <t>农业结构调整资金</t>
  </si>
  <si>
    <t>支持农村沼气技术服务体系建设资金</t>
  </si>
  <si>
    <t>农作物生产技术研究与示范补助资金</t>
  </si>
  <si>
    <t>农业技术推广与体系建设资金</t>
  </si>
  <si>
    <t>农作物种业发展资金</t>
  </si>
  <si>
    <t>周财预农【2018】9号</t>
  </si>
  <si>
    <t>周财预农【2018】11号</t>
  </si>
  <si>
    <t>畜牧业发展扶持资金</t>
  </si>
  <si>
    <t>无公害农产品生产基地建设资金</t>
  </si>
  <si>
    <t>农机合作社补助资金</t>
  </si>
  <si>
    <t>农业综合开发土地治理项目资金</t>
  </si>
  <si>
    <t>基层医疗服务机构能力建设提升专款</t>
  </si>
  <si>
    <t>省级财政安排资金合计</t>
  </si>
  <si>
    <t>县级安排和其他用于扶贫的资金</t>
  </si>
  <si>
    <t>县级安排的扶贫专项资金</t>
  </si>
  <si>
    <t xml:space="preserve">    扶贫专项资金</t>
  </si>
  <si>
    <t xml:space="preserve">    其他专项资金</t>
  </si>
  <si>
    <t>新增债券扶贫专项资金</t>
  </si>
  <si>
    <t>盘活财政存量资金用于扶贫的资金</t>
  </si>
  <si>
    <t xml:space="preserve"> 2017年未统筹整合2018年整合资金</t>
  </si>
  <si>
    <t xml:space="preserve">  2017年农村环境整治资金</t>
  </si>
  <si>
    <t>周财预建【2017】92号</t>
  </si>
  <si>
    <t xml:space="preserve">  2017年农村公路养护工程市补助</t>
  </si>
  <si>
    <t>周财预建【2017】112号</t>
  </si>
  <si>
    <t xml:space="preserve">  2017年县乡道危桥改造第二批农村公路安防等中央补助</t>
  </si>
  <si>
    <t>周财预建【2017】113号</t>
  </si>
  <si>
    <t>2017第二批中央及省级财政森林资源培育资金</t>
  </si>
  <si>
    <t>周财预农【2017】38号</t>
  </si>
  <si>
    <t xml:space="preserve">  2017年中央财政支持农民合作社发展资金</t>
  </si>
  <si>
    <t>周财预农【2017】42号</t>
  </si>
  <si>
    <t xml:space="preserve">  2017年中央财政基层农技推广与体系建设资金（种植业）</t>
  </si>
  <si>
    <t xml:space="preserve">  2018年中央财政基层农技推广与体系建设资金（农机）</t>
  </si>
  <si>
    <t xml:space="preserve">  2019年中央财政基层农技推广与体系建设资金（畜牧）</t>
  </si>
  <si>
    <t>2017年中央财政耕地质量提升资金</t>
  </si>
  <si>
    <t>农业科技服务车购置资金</t>
  </si>
  <si>
    <t>周财预农【2017】43号</t>
  </si>
  <si>
    <t xml:space="preserve">  2017年中央、省级林业改革发展资金</t>
  </si>
  <si>
    <t>周财预农【2017】52号</t>
  </si>
  <si>
    <t>农业综合开发资金</t>
  </si>
  <si>
    <t>周财预发【2017】4号</t>
  </si>
  <si>
    <t xml:space="preserve">  2017年土地整治专项资金</t>
  </si>
  <si>
    <t>周财预综【2017】27号</t>
  </si>
  <si>
    <t>建设用地结余指标交易价款用于扶贫的资金</t>
  </si>
  <si>
    <t>县级资金合计</t>
  </si>
  <si>
    <t>表十七</t>
  </si>
  <si>
    <t>2018年统筹整合涉农资金分配使用情况表</t>
  </si>
  <si>
    <t>下达金额</t>
  </si>
  <si>
    <t>责任单位</t>
  </si>
  <si>
    <t>资金文号</t>
  </si>
  <si>
    <t>合  计</t>
  </si>
  <si>
    <t>农村垃圾清运项目</t>
  </si>
  <si>
    <t>各乡镇</t>
  </si>
  <si>
    <t>商财农[2018]5号</t>
  </si>
  <si>
    <t>雨露计划</t>
  </si>
  <si>
    <t>县扶贫办</t>
  </si>
  <si>
    <t>商财农[2018]6、78号、162号</t>
  </si>
  <si>
    <t>困难群众养老保障资助</t>
  </si>
  <si>
    <t>县人社局</t>
  </si>
  <si>
    <t>商财农[2018]10号</t>
  </si>
  <si>
    <t>困难群众医疗保障资助</t>
  </si>
  <si>
    <t>商财农[2018]10、133号</t>
  </si>
  <si>
    <t>县乡公路及危桥改造</t>
  </si>
  <si>
    <t>县交通局</t>
  </si>
  <si>
    <t>商财农[2018]12号</t>
  </si>
  <si>
    <t>2016年道路建设追加</t>
  </si>
  <si>
    <t>商财农[2018]13号</t>
  </si>
  <si>
    <t>袁老乡朱屯村文化活动室</t>
  </si>
  <si>
    <t>袁老乡</t>
  </si>
  <si>
    <t>商财农[2018]15号</t>
  </si>
  <si>
    <t>2017年通村道路建设项目</t>
  </si>
  <si>
    <t>县财政局</t>
  </si>
  <si>
    <t>商财农[2018]16号</t>
  </si>
  <si>
    <t>县乡公路管理所</t>
  </si>
  <si>
    <t>2017年贫困村道路建设项目</t>
  </si>
  <si>
    <t>县发改委</t>
  </si>
  <si>
    <t>商财农[2018]17号</t>
  </si>
  <si>
    <t>商财农[2018]17号、167号</t>
  </si>
  <si>
    <t>城关乡瓦房庄基础设施</t>
  </si>
  <si>
    <t>城关乡</t>
  </si>
  <si>
    <t>商财农[2018]19号</t>
  </si>
  <si>
    <t>周商路至柴堂道路建设</t>
  </si>
  <si>
    <t>2017年扶贫车间建设项目</t>
  </si>
  <si>
    <t>有关乡镇</t>
  </si>
  <si>
    <t>商财农[2018]20号</t>
  </si>
  <si>
    <t>光伏发电扶贫项目</t>
  </si>
  <si>
    <t>县综合投资公司</t>
  </si>
  <si>
    <t>商财农[2018]21号</t>
  </si>
  <si>
    <t>文明乡风提升项目</t>
  </si>
  <si>
    <t>县文明办及各乡镇场办</t>
  </si>
  <si>
    <t>商财农[2018]25号</t>
  </si>
  <si>
    <t>广播电视户户通</t>
  </si>
  <si>
    <t>县文广新局</t>
  </si>
  <si>
    <t>商财农[2018]39号</t>
  </si>
  <si>
    <t>农村危房改造项目</t>
  </si>
  <si>
    <t>县住建局</t>
  </si>
  <si>
    <t>商财农[2018]44、57号</t>
  </si>
  <si>
    <t>卫计委重病兜底项目</t>
  </si>
  <si>
    <t>县卫计委</t>
  </si>
  <si>
    <t>商财农[2018]54号</t>
  </si>
  <si>
    <t>民政局大病救助项目</t>
  </si>
  <si>
    <t>县民政局</t>
  </si>
  <si>
    <t>商财农[2018]77号</t>
  </si>
  <si>
    <t>资助参保参合项目</t>
  </si>
  <si>
    <t>爱心药箱</t>
  </si>
  <si>
    <t>商财农[2018]55号</t>
  </si>
  <si>
    <t>"七个一"项目</t>
  </si>
  <si>
    <t>文广旅局</t>
  </si>
  <si>
    <t>商财农[2018]58号</t>
  </si>
  <si>
    <t>社会化保洁</t>
  </si>
  <si>
    <t>城管局</t>
  </si>
  <si>
    <t>商财农[2018]59、115、160号</t>
  </si>
  <si>
    <t>魏集镇张庄村道路建设项目</t>
  </si>
  <si>
    <t>魏集镇</t>
  </si>
  <si>
    <t>商财农[2018]60号</t>
  </si>
  <si>
    <t>贫困村生产条件改善项目</t>
  </si>
  <si>
    <t>袁老乡连桥村园区道路建设项目</t>
  </si>
  <si>
    <t>汤庄乡西赵桥村道路及绿化项目</t>
  </si>
  <si>
    <t>汤庄乡</t>
  </si>
  <si>
    <t>城关乡瓦房庄环境综合整治工程项目</t>
  </si>
  <si>
    <t>固墙镇翟楼村道路建设项目</t>
  </si>
  <si>
    <t>固墙镇</t>
  </si>
  <si>
    <t>黄寨镇童岗村整修道路项目</t>
  </si>
  <si>
    <t>黄寨镇</t>
  </si>
  <si>
    <t>张庄乡葛岗村道路建设项目</t>
  </si>
  <si>
    <t>张庄乡</t>
  </si>
  <si>
    <t>练集镇中杨庄村内道路建设项目</t>
  </si>
  <si>
    <t>练集镇</t>
  </si>
  <si>
    <t>村文化活动中心建设项目</t>
  </si>
  <si>
    <t>有关乡镇（办）</t>
  </si>
  <si>
    <t>商财农[2018]63号</t>
  </si>
  <si>
    <t>敬老院升级改造项目</t>
  </si>
  <si>
    <t>民政局</t>
  </si>
  <si>
    <t>商财农[2018]65号</t>
  </si>
  <si>
    <t>村文化活动中心维修项目</t>
  </si>
  <si>
    <t>商财农[2018]64号</t>
  </si>
  <si>
    <t>贫困村绿化美化项目</t>
  </si>
  <si>
    <t>商财农[2018]68号</t>
  </si>
  <si>
    <t>贫困户六改一增项目</t>
  </si>
  <si>
    <t>商财农[2018]69号</t>
  </si>
  <si>
    <t>农村饮水安全</t>
  </si>
  <si>
    <t>水利局</t>
  </si>
  <si>
    <t>商财农[2018]72号</t>
  </si>
  <si>
    <t>瓦房庄香菇种植基地</t>
  </si>
  <si>
    <t>商财农[2018]73号</t>
  </si>
  <si>
    <t>2018年扶贫车间</t>
  </si>
  <si>
    <t>县综合投资公司等5个单位</t>
  </si>
  <si>
    <t>商财农[2018]82号</t>
  </si>
  <si>
    <t>县乡公路及危桥改造项目</t>
  </si>
  <si>
    <t>交通局</t>
  </si>
  <si>
    <t>商财农[2018]114号</t>
  </si>
  <si>
    <t>残疾人无障碍设施建设项目</t>
  </si>
  <si>
    <t>商财农[2018]116号</t>
  </si>
  <si>
    <t>村村通班车项目</t>
  </si>
  <si>
    <t>商财农[2018]120号</t>
  </si>
  <si>
    <t>张明乡医养结合项目</t>
  </si>
  <si>
    <t>卫计委</t>
  </si>
  <si>
    <t>商财农[2018]121、149号</t>
  </si>
  <si>
    <t>小额信贷贴息</t>
  </si>
  <si>
    <t>扶贫办</t>
  </si>
  <si>
    <t>商财农[2018]122号</t>
  </si>
  <si>
    <t>贫困户种植业保险</t>
  </si>
  <si>
    <t>贫困户人身意外伤害险</t>
  </si>
  <si>
    <t>贫困人口农业技能培训</t>
  </si>
  <si>
    <t>巧媳妇办、住建局、畜牧局、科协、农机局、农业局</t>
  </si>
  <si>
    <t>商财农[2018]123号</t>
  </si>
  <si>
    <t>练集镇医养结合餐厅项目</t>
  </si>
  <si>
    <t>商财农[2018]129号</t>
  </si>
  <si>
    <t>2018年到户增收项目</t>
  </si>
  <si>
    <t>商财农[2018]130号</t>
  </si>
  <si>
    <t>外出务工奖励</t>
  </si>
  <si>
    <t>商财农[2018]134号</t>
  </si>
  <si>
    <t>公厕建设项目</t>
  </si>
  <si>
    <t>商财农[2018]136号</t>
  </si>
  <si>
    <t>企业带贫奖补项目</t>
  </si>
  <si>
    <t>发改委</t>
  </si>
  <si>
    <t>商财农[2018]138号</t>
  </si>
  <si>
    <t>贫困人口优惠就诊</t>
  </si>
  <si>
    <t>商财农[2018]149号</t>
  </si>
  <si>
    <t>监督电话：0394-7952536</t>
  </si>
</sst>
</file>

<file path=xl/styles.xml><?xml version="1.0" encoding="utf-8"?>
<styleSheet xmlns="http://schemas.openxmlformats.org/spreadsheetml/2006/main">
  <numFmts count="26">
    <numFmt numFmtId="42" formatCode="_ &quot;￥&quot;* #,##0_ ;_ &quot;￥&quot;* \-#,##0_ ;_ &quot;￥&quot;* &quot;-&quot;_ ;_ @_ "/>
    <numFmt numFmtId="41" formatCode="_ * #,##0_ ;_ * \-#,##0_ ;_ * &quot;-&quot;_ ;_ @_ "/>
    <numFmt numFmtId="176" formatCode="0;_琀"/>
    <numFmt numFmtId="177" formatCode="#,##0;\(#,##0\)"/>
    <numFmt numFmtId="178" formatCode="%#.00"/>
    <numFmt numFmtId="179" formatCode="_-* #,##0.00&quot;$&quot;_-;\-* #,##0.00&quot;$&quot;_-;_-* &quot;-&quot;??&quot;$&quot;_-;_-@_-"/>
    <numFmt numFmtId="180" formatCode="#."/>
    <numFmt numFmtId="181" formatCode="_-&quot;$&quot;* #,##0_-;\-&quot;$&quot;* #,##0_-;_-&quot;$&quot;* &quot;-&quot;_-;_-@_-"/>
    <numFmt numFmtId="182" formatCode="0.0_ "/>
    <numFmt numFmtId="183" formatCode="\$#.00"/>
    <numFmt numFmtId="5" formatCode="&quot;￥&quot;#,##0;&quot;￥&quot;\-#,##0"/>
    <numFmt numFmtId="43" formatCode="_ * #,##0.00_ ;_ * \-#,##0.00_ ;_ * &quot;-&quot;??_ ;_ @_ "/>
    <numFmt numFmtId="184" formatCode="#,##0;\-#,##0;&quot;-&quot;"/>
    <numFmt numFmtId="185" formatCode="\$#,##0.00;\(\$#,##0.00\)"/>
    <numFmt numFmtId="186" formatCode="\$#,##0;\(\$#,##0\)"/>
    <numFmt numFmtId="187" formatCode="yyyy&quot;年&quot;m&quot;月&quot;d&quot;日&quot;;@"/>
    <numFmt numFmtId="188" formatCode="_-* #,##0&quot;$&quot;_-;\-* #,##0&quot;$&quot;_-;_-* &quot;-&quot;&quot;$&quot;_-;_-@_-"/>
    <numFmt numFmtId="189" formatCode="_-* #,##0_$_-;\-* #,##0_$_-;_-* &quot;-&quot;_$_-;_-@_-"/>
    <numFmt numFmtId="190" formatCode="_-* #,##0.00_$_-;\-* #,##0.00_$_-;_-* &quot;-&quot;??_$_-;_-@_-"/>
    <numFmt numFmtId="191" formatCode="0_ "/>
    <numFmt numFmtId="192" formatCode="0.0"/>
    <numFmt numFmtId="193" formatCode="#,##0_ "/>
    <numFmt numFmtId="194" formatCode="0.00_ "/>
    <numFmt numFmtId="195" formatCode="#,##0.0_ "/>
    <numFmt numFmtId="196" formatCode="_ * #,##0_ ;_ * \-#,##0_ ;_ * &quot;-&quot;??_ ;_ @_ "/>
    <numFmt numFmtId="197" formatCode="#,##0_);[Red]\(#,##0\)"/>
  </numFmts>
  <fonts count="105">
    <font>
      <sz val="1"/>
      <color indexed="18"/>
      <name val="Courier"/>
      <family val="2"/>
      <charset val="0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name val="Times New Roman"/>
      <family val="1"/>
      <charset val="0"/>
    </font>
    <font>
      <sz val="11"/>
      <color indexed="9"/>
      <name val="宋体"/>
      <charset val="134"/>
    </font>
    <font>
      <sz val="1"/>
      <color indexed="8"/>
      <name val="Courier"/>
      <family val="2"/>
      <charset val="0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"/>
      <color indexed="16"/>
      <name val="Courier"/>
      <family val="2"/>
      <charset val="0"/>
    </font>
    <font>
      <sz val="10"/>
      <name val="Arial"/>
      <family val="2"/>
      <charset val="0"/>
    </font>
    <font>
      <sz val="10"/>
      <name val="Helv"/>
      <family val="2"/>
      <charset val="0"/>
    </font>
    <font>
      <u/>
      <sz val="7.5"/>
      <color indexed="36"/>
      <name val="Arial"/>
      <family val="2"/>
      <charset val="0"/>
    </font>
    <font>
      <sz val="12"/>
      <color indexed="20"/>
      <name val="宋体"/>
      <charset val="134"/>
    </font>
    <font>
      <sz val="11"/>
      <color indexed="8"/>
      <name val="微软雅黑"/>
      <family val="2"/>
      <charset val="134"/>
    </font>
    <font>
      <sz val="11"/>
      <color indexed="62"/>
      <name val="宋体"/>
      <charset val="134"/>
    </font>
    <font>
      <sz val="12"/>
      <color indexed="17"/>
      <name val="宋体"/>
      <charset val="134"/>
    </font>
    <font>
      <sz val="1"/>
      <color indexed="0"/>
      <name val="Courier"/>
      <family val="2"/>
      <charset val="0"/>
    </font>
    <font>
      <sz val="11"/>
      <color indexed="10"/>
      <name val="微软雅黑"/>
      <family val="2"/>
      <charset val="134"/>
    </font>
    <font>
      <sz val="12"/>
      <color indexed="9"/>
      <name val="宋体"/>
      <charset val="134"/>
    </font>
    <font>
      <sz val="11"/>
      <color indexed="17"/>
      <name val="微软雅黑"/>
      <family val="2"/>
      <charset val="134"/>
    </font>
    <font>
      <b/>
      <sz val="11"/>
      <color indexed="56"/>
      <name val="微软雅黑"/>
      <family val="2"/>
      <charset val="134"/>
    </font>
    <font>
      <sz val="11"/>
      <color indexed="9"/>
      <name val="微软雅黑"/>
      <family val="2"/>
      <charset val="134"/>
    </font>
    <font>
      <u/>
      <sz val="7.5"/>
      <color indexed="12"/>
      <name val="Arial"/>
      <family val="2"/>
      <charset val="0"/>
    </font>
    <font>
      <sz val="12"/>
      <color indexed="8"/>
      <name val="宋体"/>
      <charset val="134"/>
    </font>
    <font>
      <b/>
      <sz val="21"/>
      <name val="楷体_GB2312"/>
      <family val="3"/>
      <charset val="134"/>
    </font>
    <font>
      <b/>
      <sz val="11"/>
      <color indexed="63"/>
      <name val="微软雅黑"/>
      <family val="2"/>
      <charset val="134"/>
    </font>
    <font>
      <b/>
      <sz val="13"/>
      <color indexed="56"/>
      <name val="微软雅黑"/>
      <family val="2"/>
      <charset val="134"/>
    </font>
    <font>
      <b/>
      <sz val="13"/>
      <color indexed="56"/>
      <name val="宋体"/>
      <charset val="134"/>
    </font>
    <font>
      <sz val="8"/>
      <name val="Arial"/>
      <family val="2"/>
      <charset val="0"/>
    </font>
    <font>
      <b/>
      <sz val="15"/>
      <color indexed="56"/>
      <name val="微软雅黑"/>
      <family val="2"/>
      <charset val="134"/>
    </font>
    <font>
      <sz val="11"/>
      <color indexed="62"/>
      <name val="微软雅黑"/>
      <family val="2"/>
      <charset val="134"/>
    </font>
    <font>
      <sz val="12"/>
      <name val="宋体"/>
      <charset val="134"/>
    </font>
    <font>
      <i/>
      <sz val="11"/>
      <color indexed="23"/>
      <name val="微软雅黑"/>
      <family val="2"/>
      <charset val="134"/>
    </font>
    <font>
      <sz val="11"/>
      <color indexed="20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b/>
      <sz val="11"/>
      <color indexed="52"/>
      <name val="微软雅黑"/>
      <family val="2"/>
      <charset val="134"/>
    </font>
    <font>
      <sz val="11"/>
      <color indexed="52"/>
      <name val="微软雅黑"/>
      <family val="2"/>
      <charset val="134"/>
    </font>
    <font>
      <b/>
      <sz val="11"/>
      <color indexed="52"/>
      <name val="宋体"/>
      <charset val="134"/>
    </font>
    <font>
      <b/>
      <sz val="11"/>
      <color indexed="8"/>
      <name val="微软雅黑"/>
      <family val="2"/>
      <charset val="134"/>
    </font>
    <font>
      <b/>
      <sz val="15"/>
      <color indexed="56"/>
      <name val="宋体"/>
      <charset val="134"/>
    </font>
    <font>
      <sz val="11"/>
      <color indexed="60"/>
      <name val="微软雅黑"/>
      <family val="2"/>
      <charset val="134"/>
    </font>
    <font>
      <sz val="12"/>
      <color indexed="16"/>
      <name val="宋体"/>
      <charset val="134"/>
    </font>
    <font>
      <sz val="9"/>
      <color indexed="17"/>
      <name val="微软雅黑"/>
      <family val="2"/>
      <charset val="134"/>
    </font>
    <font>
      <sz val="11"/>
      <color indexed="60"/>
      <name val="宋体"/>
      <charset val="134"/>
    </font>
    <font>
      <sz val="12"/>
      <color indexed="20"/>
      <name val="楷体_GB2312"/>
      <family val="3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sz val="11"/>
      <color indexed="42"/>
      <name val="宋体"/>
      <charset val="134"/>
    </font>
    <font>
      <b/>
      <i/>
      <sz val="16"/>
      <name val="Helv"/>
      <family val="2"/>
      <charset val="0"/>
    </font>
    <font>
      <sz val="9"/>
      <color indexed="20"/>
      <name val="微软雅黑"/>
      <family val="2"/>
      <charset val="134"/>
    </font>
    <font>
      <sz val="9"/>
      <name val="宋体"/>
      <charset val="134"/>
    </font>
    <font>
      <sz val="12"/>
      <name val="Arial"/>
      <family val="2"/>
      <charset val="0"/>
    </font>
    <font>
      <sz val="8"/>
      <name val="Times New Roman"/>
      <family val="1"/>
      <charset val="0"/>
    </font>
    <font>
      <sz val="10"/>
      <name val="Tahoma"/>
      <family val="2"/>
      <charset val="134"/>
    </font>
    <font>
      <b/>
      <sz val="18"/>
      <name val="Arial"/>
      <family val="2"/>
      <charset val="0"/>
    </font>
    <font>
      <b/>
      <sz val="13"/>
      <color indexed="62"/>
      <name val="宋体"/>
      <charset val="134"/>
    </font>
    <font>
      <b/>
      <sz val="10"/>
      <name val="Tahoma"/>
      <family val="2"/>
      <charset val="134"/>
    </font>
    <font>
      <sz val="11"/>
      <color indexed="8"/>
      <name val="等线"/>
      <charset val="134"/>
    </font>
    <font>
      <u/>
      <sz val="12"/>
      <color indexed="12"/>
      <name val="宋体"/>
      <charset val="134"/>
    </font>
    <font>
      <b/>
      <sz val="11"/>
      <color indexed="42"/>
      <name val="宋体"/>
      <charset val="134"/>
    </font>
    <font>
      <b/>
      <sz val="9"/>
      <name val="宋体"/>
      <charset val="134"/>
    </font>
    <font>
      <b/>
      <sz val="12"/>
      <name val="Arial"/>
      <family val="2"/>
      <charset val="0"/>
    </font>
    <font>
      <sz val="10.5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0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family val="2"/>
      <charset val="0"/>
    </font>
    <font>
      <sz val="11"/>
      <color indexed="8"/>
      <name val="Tahoma"/>
      <family val="2"/>
      <charset val="134"/>
    </font>
    <font>
      <sz val="10"/>
      <name val="Times New Roman"/>
      <family val="1"/>
      <charset val="0"/>
    </font>
    <font>
      <sz val="11"/>
      <name val="宋体"/>
      <charset val="134"/>
    </font>
    <font>
      <i/>
      <sz val="11"/>
      <color indexed="23"/>
      <name val="宋体"/>
      <charset val="134"/>
    </font>
    <font>
      <sz val="10.5"/>
      <color indexed="20"/>
      <name val="宋体"/>
      <charset val="134"/>
    </font>
    <font>
      <sz val="7"/>
      <name val="Small Fonts"/>
      <family val="2"/>
      <charset val="0"/>
    </font>
    <font>
      <sz val="12"/>
      <name val="Helv"/>
      <family val="2"/>
      <charset val="0"/>
    </font>
    <font>
      <sz val="11"/>
      <color indexed="8"/>
      <name val="Calibri"/>
      <family val="2"/>
      <charset val="0"/>
    </font>
    <font>
      <sz val="12"/>
      <color indexed="17"/>
      <name val="楷体_GB2312"/>
      <family val="3"/>
      <charset val="134"/>
    </font>
    <font>
      <u/>
      <sz val="12"/>
      <color indexed="36"/>
      <name val="宋体"/>
      <charset val="134"/>
    </font>
    <font>
      <b/>
      <sz val="12"/>
      <color indexed="8"/>
      <name val="宋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sz val="12"/>
      <name val="바탕체"/>
      <family val="3"/>
      <charset val="134"/>
    </font>
    <font>
      <sz val="12"/>
      <name val="官帕眉"/>
      <charset val="134"/>
    </font>
    <font>
      <sz val="12"/>
      <name val="Courier"/>
      <family val="2"/>
      <charset val="0"/>
    </font>
    <font>
      <b/>
      <sz val="12"/>
      <name val="宋体"/>
      <charset val="134"/>
    </font>
    <font>
      <sz val="20"/>
      <name val="黑体"/>
      <family val="3"/>
      <charset val="134"/>
    </font>
    <font>
      <sz val="14"/>
      <name val="宋体"/>
      <charset val="134"/>
    </font>
    <font>
      <sz val="12"/>
      <name val="楷体_GB2312"/>
      <family val="3"/>
      <charset val="134"/>
    </font>
    <font>
      <sz val="11"/>
      <name val="楷体_GB2312"/>
      <family val="3"/>
      <charset val="134"/>
    </font>
    <font>
      <b/>
      <sz val="22"/>
      <name val="宋体"/>
      <charset val="134"/>
    </font>
    <font>
      <sz val="12"/>
      <name val="黑体"/>
      <family val="3"/>
      <charset val="134"/>
    </font>
    <font>
      <sz val="14"/>
      <name val="楷体_GB2312"/>
      <family val="3"/>
      <charset val="134"/>
    </font>
    <font>
      <b/>
      <sz val="18"/>
      <name val="宋体"/>
      <charset val="134"/>
    </font>
    <font>
      <sz val="22"/>
      <name val="黑体"/>
      <family val="3"/>
      <charset val="134"/>
    </font>
    <font>
      <b/>
      <sz val="14"/>
      <name val="宋体"/>
      <charset val="134"/>
    </font>
    <font>
      <b/>
      <sz val="16"/>
      <name val="黑体"/>
      <family val="3"/>
      <charset val="134"/>
    </font>
    <font>
      <b/>
      <sz val="11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sz val="14"/>
      <name val="方正小标宋简体"/>
      <family val="4"/>
      <charset val="134"/>
    </font>
    <font>
      <b/>
      <sz val="2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77">
    <xf numFmtId="180" fontId="0" fillId="0" borderId="0">
      <alignment vertical="center"/>
      <protection locked="0"/>
    </xf>
    <xf numFmtId="180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3" fontId="5" fillId="0" borderId="0">
      <alignment vertical="center"/>
      <protection locked="0"/>
    </xf>
    <xf numFmtId="41" fontId="0" fillId="0" borderId="0" applyFont="0" applyFill="0" applyBorder="0" applyAlignment="0" applyProtection="0">
      <alignment vertical="center"/>
    </xf>
    <xf numFmtId="178" fontId="5" fillId="0" borderId="0">
      <alignment vertical="center"/>
      <protection locked="0"/>
    </xf>
    <xf numFmtId="0" fontId="20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0" borderId="0">
      <alignment horizontal="centerContinuous" vertical="center"/>
    </xf>
    <xf numFmtId="0" fontId="13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29" fillId="3" borderId="2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4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1" fillId="15" borderId="2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24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180" fontId="17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7" fillId="11" borderId="0" applyNumberFormat="0" applyBorder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180" fontId="9" fillId="0" borderId="0">
      <alignment vertical="center"/>
      <protection locked="0"/>
    </xf>
    <xf numFmtId="0" fontId="4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2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18" fillId="0" borderId="0" applyNumberFormat="0" applyFill="0" applyBorder="0" applyAlignment="0" applyProtection="0">
      <alignment vertical="center"/>
    </xf>
    <xf numFmtId="180" fontId="5" fillId="0" borderId="0">
      <alignment vertical="center"/>
      <protection locked="0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6" fillId="5" borderId="23" applyNumberFormat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5" borderId="21" applyNumberFormat="0" applyAlignment="0" applyProtection="0">
      <alignment vertical="center"/>
    </xf>
    <xf numFmtId="0" fontId="35" fillId="16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80" fontId="0" fillId="0" borderId="0">
      <alignment vertical="center"/>
      <protection locked="0"/>
    </xf>
    <xf numFmtId="180" fontId="5" fillId="0" borderId="0">
      <alignment vertical="center"/>
      <protection locked="0"/>
    </xf>
    <xf numFmtId="181" fontId="0" fillId="0" borderId="0" applyFont="0" applyFill="0" applyBorder="0" applyAlignment="0" applyProtection="0">
      <alignment vertical="center"/>
    </xf>
    <xf numFmtId="180" fontId="17" fillId="0" borderId="0">
      <alignment vertical="center"/>
      <protection locked="0"/>
    </xf>
    <xf numFmtId="180" fontId="17" fillId="0" borderId="0">
      <alignment vertical="center"/>
      <protection locked="0"/>
    </xf>
    <xf numFmtId="0" fontId="37" fillId="0" borderId="2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17" fillId="0" borderId="0">
      <alignment vertical="center"/>
      <protection locked="0"/>
    </xf>
    <xf numFmtId="180" fontId="17" fillId="0" borderId="0">
      <alignment vertical="center"/>
      <protection locked="0"/>
    </xf>
    <xf numFmtId="0" fontId="14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180" fontId="17" fillId="0" borderId="0">
      <alignment vertical="center"/>
      <protection locked="0"/>
    </xf>
    <xf numFmtId="0" fontId="22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14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14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3" borderId="21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0" fontId="4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44" fillId="24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46" fillId="0" borderId="22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34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5" fillId="0" borderId="0">
      <alignment vertical="center"/>
      <protection locked="0"/>
    </xf>
    <xf numFmtId="0" fontId="47" fillId="0" borderId="2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9" fillId="0" borderId="0">
      <alignment vertical="center"/>
      <protection locked="0"/>
    </xf>
    <xf numFmtId="0" fontId="48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10" fillId="0" borderId="0">
      <alignment vertical="center"/>
    </xf>
    <xf numFmtId="0" fontId="1" fillId="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2" fillId="11" borderId="0" applyNumberFormat="0" applyBorder="0" applyAlignment="0" applyProtection="0">
      <alignment vertical="center"/>
    </xf>
    <xf numFmtId="0" fontId="32" fillId="0" borderId="0">
      <alignment vertical="center"/>
    </xf>
    <xf numFmtId="180" fontId="0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2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0" borderId="0">
      <alignment vertical="center"/>
    </xf>
    <xf numFmtId="180" fontId="9" fillId="0" borderId="0">
      <alignment vertical="center"/>
      <protection locked="0"/>
    </xf>
    <xf numFmtId="180" fontId="5" fillId="0" borderId="0">
      <alignment vertical="center"/>
      <protection locked="0"/>
    </xf>
    <xf numFmtId="0" fontId="4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0" borderId="26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50" fillId="5" borderId="0" applyNumberFormat="0" applyBorder="0" applyAlignment="0" applyProtection="0">
      <alignment vertical="center"/>
    </xf>
    <xf numFmtId="0" fontId="53" fillId="0" borderId="0">
      <alignment vertical="center"/>
    </xf>
    <xf numFmtId="180" fontId="5" fillId="0" borderId="0">
      <alignment vertical="center"/>
      <protection locked="0"/>
    </xf>
    <xf numFmtId="0" fontId="4" fillId="1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1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0" fontId="10" fillId="0" borderId="0">
      <alignment vertical="center"/>
    </xf>
    <xf numFmtId="0" fontId="3" fillId="0" borderId="0">
      <alignment vertical="center"/>
    </xf>
    <xf numFmtId="5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9" fillId="0" borderId="0">
      <alignment vertical="center"/>
      <protection locked="0"/>
    </xf>
    <xf numFmtId="180" fontId="17" fillId="0" borderId="0">
      <alignment vertical="center"/>
      <protection locked="0"/>
    </xf>
    <xf numFmtId="180" fontId="9" fillId="0" borderId="0">
      <alignment vertical="center"/>
      <protection locked="0"/>
    </xf>
    <xf numFmtId="0" fontId="0" fillId="20" borderId="25" applyNumberFormat="0" applyFont="0" applyAlignment="0" applyProtection="0">
      <alignment vertical="center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7" fillId="11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0" fontId="2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3" fillId="0" borderId="0">
      <alignment vertical="center"/>
    </xf>
    <xf numFmtId="180" fontId="9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7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17" fillId="0" borderId="0">
      <alignment vertical="center"/>
      <protection locked="0"/>
    </xf>
    <xf numFmtId="180" fontId="17" fillId="0" borderId="0">
      <alignment vertical="center"/>
      <protection locked="0"/>
    </xf>
    <xf numFmtId="0" fontId="34" fillId="9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9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55" fillId="0" borderId="0">
      <alignment vertical="center"/>
    </xf>
    <xf numFmtId="180" fontId="9" fillId="0" borderId="0">
      <alignment vertical="center"/>
      <protection locked="0"/>
    </xf>
    <xf numFmtId="0" fontId="4" fillId="10" borderId="0" applyNumberFormat="0" applyBorder="0" applyAlignment="0" applyProtection="0">
      <alignment vertical="center"/>
    </xf>
    <xf numFmtId="0" fontId="56" fillId="0" borderId="30">
      <alignment horizontal="left" vertical="center"/>
    </xf>
    <xf numFmtId="0" fontId="1" fillId="8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180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50" fillId="24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0" fontId="2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4" fillId="14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0" fontId="4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180" fontId="5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180" fontId="9" fillId="0" borderId="0">
      <alignment vertical="center"/>
      <protection locked="0"/>
    </xf>
    <xf numFmtId="0" fontId="2" fillId="11" borderId="0" applyNumberFormat="0" applyBorder="0" applyAlignment="0" applyProtection="0">
      <alignment vertical="center"/>
    </xf>
    <xf numFmtId="0" fontId="32" fillId="0" borderId="0">
      <alignment vertical="center"/>
    </xf>
    <xf numFmtId="1" fontId="10" fillId="0" borderId="0">
      <alignment vertical="center"/>
    </xf>
    <xf numFmtId="180" fontId="17" fillId="0" borderId="0">
      <alignment vertical="center"/>
      <protection locked="0"/>
    </xf>
    <xf numFmtId="0" fontId="7" fillId="11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180" fontId="17" fillId="0" borderId="0">
      <alignment vertical="center"/>
      <protection locked="0"/>
    </xf>
    <xf numFmtId="180" fontId="0" fillId="0" borderId="0">
      <alignment vertical="center"/>
      <protection locked="0"/>
    </xf>
    <xf numFmtId="0" fontId="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1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83" fontId="5" fillId="0" borderId="0">
      <alignment vertical="center"/>
      <protection locked="0"/>
    </xf>
    <xf numFmtId="0" fontId="58" fillId="0" borderId="24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2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0" fontId="2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2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180" fontId="0" fillId="0" borderId="0">
      <alignment vertical="center"/>
      <protection locked="0"/>
    </xf>
    <xf numFmtId="180" fontId="5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9" fillId="0" borderId="0">
      <alignment vertical="center"/>
      <protection locked="0"/>
    </xf>
    <xf numFmtId="180" fontId="17" fillId="0" borderId="0">
      <alignment vertical="center"/>
      <protection locked="0"/>
    </xf>
    <xf numFmtId="180" fontId="5" fillId="0" borderId="0">
      <alignment vertical="center"/>
      <protection locked="0"/>
    </xf>
    <xf numFmtId="0" fontId="7" fillId="11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2" fillId="2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2" fillId="2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4" fillId="0" borderId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2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9" fillId="0" borderId="0">
      <alignment horizontal="left" vertical="center" indent="1"/>
    </xf>
    <xf numFmtId="0" fontId="19" fillId="28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62" fillId="16" borderId="27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4" fillId="0" borderId="12">
      <alignment horizontal="left" vertical="center"/>
    </xf>
    <xf numFmtId="0" fontId="4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0" fontId="15" fillId="15" borderId="21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180" fontId="17" fillId="0" borderId="0">
      <alignment vertical="center"/>
      <protection locked="0"/>
    </xf>
    <xf numFmtId="180" fontId="0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180" fontId="0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0" fillId="0" borderId="0">
      <alignment vertical="center"/>
      <protection locked="0"/>
    </xf>
    <xf numFmtId="0" fontId="2" fillId="0" borderId="0">
      <alignment vertical="center"/>
    </xf>
    <xf numFmtId="180" fontId="0" fillId="0" borderId="0">
      <alignment vertical="center"/>
      <protection locked="0"/>
    </xf>
    <xf numFmtId="180" fontId="17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4" fontId="71" fillId="0" borderId="0" applyFill="0" applyBorder="0" applyAlignment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3" borderId="21" applyNumberFormat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0" fontId="8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73" fillId="0" borderId="0">
      <alignment vertical="center"/>
    </xf>
    <xf numFmtId="0" fontId="0" fillId="0" borderId="0" applyFont="0" applyFill="0" applyBorder="0" applyAlignment="0" applyProtection="0">
      <alignment vertical="center"/>
    </xf>
    <xf numFmtId="185" fontId="73" fillId="0" borderId="0">
      <alignment vertical="center"/>
    </xf>
    <xf numFmtId="0" fontId="7" fillId="9" borderId="0" applyNumberFormat="0" applyBorder="0" applyAlignment="0" applyProtection="0">
      <alignment vertical="center"/>
    </xf>
    <xf numFmtId="186" fontId="73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2" fontId="54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28" fillId="0" borderId="24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64" fillId="0" borderId="32" applyNumberFormat="0" applyAlignment="0" applyProtection="0">
      <alignment horizontal="left" vertical="center"/>
    </xf>
    <xf numFmtId="0" fontId="1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4" fillId="0" borderId="0" applyProtection="0">
      <alignment vertical="center"/>
    </xf>
    <xf numFmtId="0" fontId="15" fillId="15" borderId="21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37" fontId="77" fillId="0" borderId="0">
      <alignment vertical="center"/>
    </xf>
    <xf numFmtId="0" fontId="78" fillId="0" borderId="0">
      <alignment vertical="center"/>
    </xf>
    <xf numFmtId="0" fontId="79" fillId="0" borderId="0">
      <alignment vertical="center"/>
    </xf>
    <xf numFmtId="0" fontId="28" fillId="0" borderId="24" applyNumberFormat="0" applyFill="0" applyAlignment="0" applyProtection="0">
      <alignment vertical="center"/>
    </xf>
    <xf numFmtId="0" fontId="79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7" fillId="3" borderId="2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33" applyProtection="0">
      <alignment vertical="center"/>
    </xf>
    <xf numFmtId="0" fontId="1" fillId="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49" fillId="0" borderId="0" applyNumberFormat="0" applyFill="0" applyBorder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180" fontId="17" fillId="0" borderId="0">
      <alignment vertical="center"/>
      <protection locked="0"/>
    </xf>
    <xf numFmtId="0" fontId="42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5" borderId="21" applyNumberFormat="0" applyAlignment="0" applyProtection="0">
      <alignment vertical="center"/>
    </xf>
    <xf numFmtId="180" fontId="5" fillId="0" borderId="0">
      <alignment vertical="center"/>
      <protection locked="0"/>
    </xf>
    <xf numFmtId="180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180" fontId="17" fillId="0" borderId="0">
      <alignment vertical="center"/>
      <protection locked="0"/>
    </xf>
    <xf numFmtId="180" fontId="17" fillId="0" borderId="0">
      <alignment vertical="center"/>
      <protection locked="0"/>
    </xf>
    <xf numFmtId="180" fontId="17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4" fillId="0" borderId="2">
      <alignment horizontal="distributed" vertical="center" wrapText="1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76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8" fillId="16" borderId="2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3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5" borderId="23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0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0" fontId="5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0" fontId="0" fillId="0" borderId="0">
      <alignment vertical="center"/>
      <protection locked="0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7" fillId="5" borderId="23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80" fontId="17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3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68" fillId="16" borderId="27" applyNumberFormat="0" applyAlignment="0" applyProtection="0">
      <alignment vertical="center"/>
    </xf>
    <xf numFmtId="0" fontId="69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2" fillId="0" borderId="0">
      <alignment vertical="center"/>
    </xf>
    <xf numFmtId="0" fontId="1" fillId="17" borderId="0" applyNumberFormat="0" applyBorder="0" applyAlignment="0" applyProtection="0">
      <alignment vertical="center"/>
    </xf>
    <xf numFmtId="0" fontId="72" fillId="0" borderId="0">
      <alignment vertical="center"/>
    </xf>
    <xf numFmtId="0" fontId="3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3" fillId="0" borderId="0">
      <alignment vertical="center"/>
    </xf>
    <xf numFmtId="0" fontId="3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8" fillId="5" borderId="21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6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7" fillId="5" borderId="2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8" fillId="16" borderId="2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8" fillId="16" borderId="2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1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80" fontId="0" fillId="0" borderId="0">
      <alignment vertical="center"/>
      <protection locked="0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15" borderId="21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34" applyNumberFormat="0" applyFill="0" applyAlignment="0" applyProtection="0">
      <alignment vertical="center"/>
    </xf>
    <xf numFmtId="180" fontId="17" fillId="0" borderId="0">
      <alignment vertical="center"/>
      <protection locked="0"/>
    </xf>
    <xf numFmtId="0" fontId="38" fillId="5" borderId="21" applyNumberFormat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68" fillId="16" borderId="27" applyNumberFormat="0" applyAlignment="0" applyProtection="0">
      <alignment vertical="center"/>
    </xf>
    <xf numFmtId="0" fontId="68" fillId="16" borderId="2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8" fillId="16" borderId="27" applyNumberFormat="0" applyAlignment="0" applyProtection="0">
      <alignment vertical="center"/>
    </xf>
    <xf numFmtId="0" fontId="68" fillId="16" borderId="27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85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80" fontId="5" fillId="0" borderId="0">
      <alignment vertical="center"/>
      <protection locked="0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180" fontId="9" fillId="0" borderId="0">
      <alignment vertical="center"/>
      <protection locked="0"/>
    </xf>
    <xf numFmtId="180" fontId="17" fillId="0" borderId="0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6" fillId="0" borderId="0">
      <alignment vertical="center"/>
    </xf>
    <xf numFmtId="0" fontId="82" fillId="30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67" fillId="5" borderId="23" applyNumberFormat="0" applyAlignment="0" applyProtection="0">
      <alignment vertical="center"/>
    </xf>
    <xf numFmtId="0" fontId="67" fillId="5" borderId="23" applyNumberFormat="0" applyAlignment="0" applyProtection="0">
      <alignment vertical="center"/>
    </xf>
    <xf numFmtId="0" fontId="67" fillId="5" borderId="23" applyNumberFormat="0" applyAlignment="0" applyProtection="0">
      <alignment vertical="center"/>
    </xf>
    <xf numFmtId="0" fontId="67" fillId="5" borderId="23" applyNumberFormat="0" applyAlignment="0" applyProtection="0">
      <alignment vertical="center"/>
    </xf>
    <xf numFmtId="0" fontId="67" fillId="5" borderId="23" applyNumberFormat="0" applyAlignment="0" applyProtection="0">
      <alignment vertical="center"/>
    </xf>
    <xf numFmtId="0" fontId="67" fillId="3" borderId="23" applyNumberFormat="0" applyAlignment="0" applyProtection="0">
      <alignment vertical="center"/>
    </xf>
    <xf numFmtId="0" fontId="15" fillId="15" borderId="21" applyNumberFormat="0" applyAlignment="0" applyProtection="0">
      <alignment vertical="center"/>
    </xf>
    <xf numFmtId="0" fontId="15" fillId="15" borderId="21" applyNumberFormat="0" applyAlignment="0" applyProtection="0">
      <alignment vertical="center"/>
    </xf>
    <xf numFmtId="0" fontId="15" fillId="15" borderId="21" applyNumberFormat="0" applyAlignment="0" applyProtection="0">
      <alignment vertical="center"/>
    </xf>
    <xf numFmtId="0" fontId="15" fillId="15" borderId="21" applyNumberFormat="0" applyAlignment="0" applyProtection="0">
      <alignment vertical="center"/>
    </xf>
    <xf numFmtId="0" fontId="15" fillId="15" borderId="21" applyNumberFormat="0" applyAlignment="0" applyProtection="0">
      <alignment vertical="center"/>
    </xf>
    <xf numFmtId="1" fontId="74" fillId="0" borderId="2">
      <alignment vertical="center"/>
      <protection locked="0"/>
    </xf>
    <xf numFmtId="0" fontId="87" fillId="0" borderId="0">
      <alignment vertical="center"/>
    </xf>
    <xf numFmtId="0" fontId="87" fillId="0" borderId="0">
      <alignment vertical="center"/>
    </xf>
    <xf numFmtId="192" fontId="74" fillId="0" borderId="2">
      <alignment vertical="center"/>
      <protection locked="0"/>
    </xf>
    <xf numFmtId="0" fontId="10" fillId="0" borderId="0">
      <alignment vertical="center"/>
    </xf>
    <xf numFmtId="0" fontId="0" fillId="20" borderId="25" applyNumberFormat="0" applyFont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0" fontId="0" fillId="20" borderId="25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79">
    <xf numFmtId="0" fontId="32" fillId="0" borderId="0" xfId="0" applyNumberFormat="1" applyFont="1" applyAlignment="1" applyProtection="1"/>
    <xf numFmtId="0" fontId="32" fillId="0" borderId="0" xfId="0" applyNumberFormat="1" applyFont="1" applyFill="1" applyAlignment="1" applyProtection="1">
      <alignment vertical="center"/>
    </xf>
    <xf numFmtId="0" fontId="88" fillId="0" borderId="0" xfId="0" applyNumberFormat="1" applyFont="1" applyFill="1" applyAlignment="1" applyProtection="1">
      <alignment horizontal="left" vertical="center"/>
    </xf>
    <xf numFmtId="0" fontId="89" fillId="0" borderId="0" xfId="0" applyNumberFormat="1" applyFont="1" applyFill="1" applyAlignment="1" applyProtection="1">
      <alignment horizontal="center" vertical="center"/>
    </xf>
    <xf numFmtId="0" fontId="69" fillId="0" borderId="0" xfId="0" applyNumberFormat="1" applyFont="1" applyFill="1" applyAlignment="1" applyProtection="1">
      <alignment horizontal="right" vertical="center"/>
    </xf>
    <xf numFmtId="0" fontId="32" fillId="0" borderId="1" xfId="0" applyNumberFormat="1" applyFont="1" applyFill="1" applyBorder="1" applyAlignment="1" applyProtection="1">
      <alignment vertical="center"/>
    </xf>
    <xf numFmtId="0" fontId="90" fillId="0" borderId="2" xfId="0" applyNumberFormat="1" applyFont="1" applyFill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91" fillId="0" borderId="2" xfId="0" applyNumberFormat="1" applyFont="1" applyFill="1" applyBorder="1" applyAlignment="1" applyProtection="1">
      <alignment vertical="center"/>
    </xf>
    <xf numFmtId="0" fontId="91" fillId="0" borderId="2" xfId="0" applyNumberFormat="1" applyFont="1" applyFill="1" applyBorder="1" applyAlignment="1" applyProtection="1">
      <alignment vertical="center" shrinkToFit="1"/>
    </xf>
    <xf numFmtId="0" fontId="92" fillId="0" borderId="2" xfId="0" applyNumberFormat="1" applyFont="1" applyFill="1" applyBorder="1" applyAlignment="1" applyProtection="1">
      <alignment vertical="center" shrinkToFit="1"/>
    </xf>
    <xf numFmtId="0" fontId="32" fillId="0" borderId="3" xfId="0" applyNumberFormat="1" applyFont="1" applyFill="1" applyBorder="1" applyAlignment="1" applyProtection="1">
      <alignment horizontal="center" vertical="center"/>
    </xf>
    <xf numFmtId="0" fontId="32" fillId="0" borderId="4" xfId="0" applyNumberFormat="1" applyFont="1" applyFill="1" applyBorder="1" applyAlignment="1" applyProtection="1">
      <alignment horizontal="center" vertical="center"/>
    </xf>
    <xf numFmtId="0" fontId="32" fillId="0" borderId="5" xfId="0" applyNumberFormat="1" applyFont="1" applyFill="1" applyBorder="1" applyAlignment="1" applyProtection="1">
      <alignment horizontal="center" vertical="center"/>
    </xf>
    <xf numFmtId="0" fontId="91" fillId="0" borderId="2" xfId="0" applyNumberFormat="1" applyFont="1" applyFill="1" applyBorder="1" applyAlignment="1" applyProtection="1">
      <alignment vertical="center" wrapText="1"/>
    </xf>
    <xf numFmtId="0" fontId="91" fillId="0" borderId="6" xfId="0" applyNumberFormat="1" applyFont="1" applyFill="1" applyBorder="1" applyAlignment="1" applyProtection="1">
      <alignment horizontal="center" vertical="center" wrapText="1"/>
    </xf>
    <xf numFmtId="0" fontId="91" fillId="0" borderId="7" xfId="0" applyNumberFormat="1" applyFont="1" applyFill="1" applyBorder="1" applyAlignment="1" applyProtection="1">
      <alignment horizontal="center" vertical="center" wrapText="1"/>
    </xf>
    <xf numFmtId="0" fontId="91" fillId="0" borderId="8" xfId="0" applyNumberFormat="1" applyFont="1" applyFill="1" applyBorder="1" applyAlignment="1" applyProtection="1">
      <alignment horizontal="center" vertical="center" wrapText="1"/>
    </xf>
    <xf numFmtId="0" fontId="92" fillId="0" borderId="2" xfId="0" applyNumberFormat="1" applyFont="1" applyFill="1" applyBorder="1" applyAlignment="1" applyProtection="1">
      <alignment vertical="center" wrapText="1"/>
    </xf>
    <xf numFmtId="0" fontId="91" fillId="0" borderId="0" xfId="0" applyNumberFormat="1" applyFont="1" applyFill="1" applyAlignment="1" applyProtection="1">
      <alignment horizontal="left" vertical="center" wrapText="1"/>
    </xf>
    <xf numFmtId="0" fontId="32" fillId="0" borderId="0" xfId="0" applyNumberFormat="1" applyFont="1" applyFill="1" applyAlignment="1" applyProtection="1">
      <alignment vertical="center"/>
    </xf>
    <xf numFmtId="0" fontId="93" fillId="0" borderId="0" xfId="0" applyNumberFormat="1" applyFont="1" applyFill="1" applyBorder="1" applyAlignment="1" applyProtection="1">
      <alignment horizontal="center" vertical="center"/>
    </xf>
    <xf numFmtId="0" fontId="90" fillId="0" borderId="0" xfId="0" applyNumberFormat="1" applyFont="1" applyFill="1" applyBorder="1" applyAlignment="1" applyProtection="1">
      <alignment horizontal="right" vertical="center"/>
    </xf>
    <xf numFmtId="0" fontId="88" fillId="0" borderId="2" xfId="0" applyNumberFormat="1" applyFont="1" applyFill="1" applyBorder="1" applyAlignment="1" applyProtection="1">
      <alignment vertical="center"/>
    </xf>
    <xf numFmtId="0" fontId="88" fillId="0" borderId="2" xfId="0" applyNumberFormat="1" applyFont="1" applyFill="1" applyBorder="1" applyAlignment="1" applyProtection="1">
      <alignment horizontal="center" vertical="center"/>
    </xf>
    <xf numFmtId="0" fontId="88" fillId="0" borderId="2" xfId="0" applyNumberFormat="1" applyFont="1" applyFill="1" applyBorder="1" applyAlignment="1" applyProtection="1">
      <alignment horizontal="center" vertical="center" wrapText="1"/>
    </xf>
    <xf numFmtId="0" fontId="32" fillId="0" borderId="2" xfId="0" applyNumberFormat="1" applyFont="1" applyFill="1" applyBorder="1" applyAlignment="1" applyProtection="1">
      <alignment vertical="center" wrapText="1"/>
    </xf>
    <xf numFmtId="0" fontId="94" fillId="0" borderId="2" xfId="0" applyNumberFormat="1" applyFont="1" applyFill="1" applyBorder="1" applyAlignment="1" applyProtection="1">
      <alignment vertical="center" wrapText="1"/>
    </xf>
    <xf numFmtId="0" fontId="32" fillId="0" borderId="2" xfId="0" applyNumberFormat="1" applyFont="1" applyFill="1" applyBorder="1" applyAlignment="1" applyProtection="1">
      <alignment vertical="center"/>
    </xf>
    <xf numFmtId="0" fontId="32" fillId="0" borderId="2" xfId="0" applyNumberFormat="1" applyFont="1" applyFill="1" applyBorder="1" applyAlignment="1" applyProtection="1">
      <alignment horizontal="center" vertical="center" wrapText="1"/>
    </xf>
    <xf numFmtId="0" fontId="74" fillId="0" borderId="2" xfId="0" applyNumberFormat="1" applyFont="1" applyFill="1" applyBorder="1" applyAlignment="1" applyProtection="1">
      <alignment vertical="center" wrapText="1"/>
    </xf>
    <xf numFmtId="0" fontId="95" fillId="0" borderId="8" xfId="0" applyNumberFormat="1" applyFont="1" applyFill="1" applyBorder="1" applyAlignment="1" applyProtection="1">
      <alignment vertical="center" shrinkToFit="1"/>
    </xf>
    <xf numFmtId="0" fontId="92" fillId="0" borderId="8" xfId="0" applyNumberFormat="1" applyFont="1" applyFill="1" applyBorder="1" applyAlignment="1" applyProtection="1">
      <alignment vertical="center" wrapText="1"/>
    </xf>
    <xf numFmtId="0" fontId="92" fillId="0" borderId="8" xfId="0" applyNumberFormat="1" applyFont="1" applyFill="1" applyBorder="1" applyAlignment="1" applyProtection="1">
      <alignment vertical="center" shrinkToFit="1"/>
    </xf>
    <xf numFmtId="0" fontId="92" fillId="0" borderId="8" xfId="0" applyNumberFormat="1" applyFont="1" applyFill="1" applyBorder="1" applyAlignment="1" applyProtection="1">
      <alignment horizontal="center" vertical="center"/>
    </xf>
    <xf numFmtId="0" fontId="92" fillId="0" borderId="2" xfId="0" applyNumberFormat="1" applyFont="1" applyFill="1" applyBorder="1" applyAlignment="1" applyProtection="1">
      <alignment horizontal="center" vertical="center" wrapText="1"/>
    </xf>
    <xf numFmtId="0" fontId="95" fillId="0" borderId="2" xfId="0" applyNumberFormat="1" applyFont="1" applyFill="1" applyBorder="1" applyAlignment="1" applyProtection="1">
      <alignment vertical="center" shrinkToFit="1"/>
    </xf>
    <xf numFmtId="0" fontId="91" fillId="0" borderId="8" xfId="0" applyNumberFormat="1" applyFont="1" applyFill="1" applyBorder="1" applyAlignment="1" applyProtection="1">
      <alignment vertical="center" wrapText="1"/>
    </xf>
    <xf numFmtId="0" fontId="95" fillId="0" borderId="8" xfId="0" applyNumberFormat="1" applyFont="1" applyFill="1" applyBorder="1" applyAlignment="1" applyProtection="1">
      <alignment horizontal="center" vertical="center"/>
    </xf>
    <xf numFmtId="0" fontId="91" fillId="0" borderId="8" xfId="0" applyNumberFormat="1" applyFont="1" applyFill="1" applyBorder="1" applyAlignment="1" applyProtection="1">
      <alignment vertical="center"/>
    </xf>
    <xf numFmtId="0" fontId="91" fillId="0" borderId="8" xfId="0" applyNumberFormat="1" applyFont="1" applyFill="1" applyBorder="1" applyAlignment="1" applyProtection="1">
      <alignment horizontal="center" vertical="center"/>
    </xf>
    <xf numFmtId="0" fontId="69" fillId="0" borderId="2" xfId="0" applyNumberFormat="1" applyFont="1" applyFill="1" applyBorder="1" applyAlignment="1" applyProtection="1">
      <alignment horizontal="center" vertical="center" wrapText="1"/>
    </xf>
    <xf numFmtId="0" fontId="69" fillId="0" borderId="9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/>
    <xf numFmtId="0" fontId="88" fillId="0" borderId="0" xfId="0" applyNumberFormat="1" applyFont="1" applyFill="1" applyAlignment="1" applyProtection="1">
      <alignment vertical="center"/>
    </xf>
    <xf numFmtId="0" fontId="88" fillId="0" borderId="0" xfId="0" applyNumberFormat="1" applyFont="1" applyFill="1" applyAlignment="1" applyProtection="1"/>
    <xf numFmtId="0" fontId="96" fillId="0" borderId="0" xfId="0" applyNumberFormat="1" applyFont="1" applyFill="1" applyAlignment="1" applyProtection="1">
      <alignment horizontal="center" vertical="center"/>
    </xf>
    <xf numFmtId="1" fontId="90" fillId="0" borderId="0" xfId="0" applyNumberFormat="1" applyFont="1" applyFill="1" applyAlignment="1" applyProtection="1"/>
    <xf numFmtId="1" fontId="74" fillId="0" borderId="0" xfId="0" applyNumberFormat="1" applyFont="1" applyFill="1" applyAlignment="1" applyProtection="1">
      <alignment horizontal="right" vertical="center"/>
    </xf>
    <xf numFmtId="49" fontId="88" fillId="0" borderId="2" xfId="0" applyNumberFormat="1" applyFont="1" applyFill="1" applyBorder="1" applyAlignment="1" applyProtection="1">
      <alignment horizontal="centerContinuous" vertical="center"/>
    </xf>
    <xf numFmtId="193" fontId="32" fillId="0" borderId="2" xfId="0" applyNumberFormat="1" applyFont="1" applyFill="1" applyBorder="1" applyAlignment="1" applyProtection="1">
      <alignment horizontal="right" vertical="center"/>
    </xf>
    <xf numFmtId="195" fontId="32" fillId="0" borderId="2" xfId="0" applyNumberFormat="1" applyFont="1" applyFill="1" applyBorder="1" applyAlignment="1" applyProtection="1">
      <alignment horizontal="right" vertical="center"/>
    </xf>
    <xf numFmtId="0" fontId="32" fillId="0" borderId="2" xfId="0" applyNumberFormat="1" applyFont="1" applyFill="1" applyBorder="1" applyAlignment="1" applyProtection="1">
      <alignment vertical="center"/>
    </xf>
    <xf numFmtId="0" fontId="32" fillId="0" borderId="2" xfId="0" applyNumberFormat="1" applyFont="1" applyFill="1" applyBorder="1" applyAlignment="1" applyProtection="1">
      <alignment horizontal="center" vertical="center"/>
    </xf>
    <xf numFmtId="194" fontId="32" fillId="0" borderId="0" xfId="0" applyNumberFormat="1" applyFont="1" applyFill="1" applyBorder="1" applyAlignment="1" applyProtection="1">
      <alignment horizontal="left" vertical="center" wrapText="1"/>
    </xf>
    <xf numFmtId="0" fontId="32" fillId="0" borderId="0" xfId="2093" applyFill="1">
      <alignment vertical="center"/>
    </xf>
    <xf numFmtId="0" fontId="32" fillId="0" borderId="0" xfId="2087" applyFill="1">
      <alignment vertical="center"/>
    </xf>
    <xf numFmtId="0" fontId="88" fillId="0" borderId="0" xfId="2087" applyFont="1" applyFill="1">
      <alignment vertical="center"/>
    </xf>
    <xf numFmtId="0" fontId="32" fillId="0" borderId="0" xfId="2087" applyFont="1" applyFill="1">
      <alignment vertical="center"/>
    </xf>
    <xf numFmtId="193" fontId="32" fillId="0" borderId="0" xfId="2087" applyNumberFormat="1" applyFont="1" applyFill="1" applyAlignment="1">
      <alignment horizontal="right" vertical="center"/>
    </xf>
    <xf numFmtId="0" fontId="88" fillId="0" borderId="0" xfId="2080" applyFont="1" applyFill="1" applyAlignment="1">
      <alignment vertical="center"/>
    </xf>
    <xf numFmtId="193" fontId="32" fillId="0" borderId="0" xfId="2093" applyNumberFormat="1" applyFont="1" applyFill="1" applyBorder="1" applyAlignment="1">
      <alignment horizontal="right" vertical="center"/>
    </xf>
    <xf numFmtId="191" fontId="32" fillId="0" borderId="0" xfId="2093" applyNumberFormat="1" applyFill="1" applyBorder="1" applyAlignment="1">
      <alignment horizontal="center" vertical="center"/>
    </xf>
    <xf numFmtId="0" fontId="96" fillId="0" borderId="0" xfId="2087" applyFont="1" applyFill="1" applyAlignment="1">
      <alignment horizontal="center" vertical="center"/>
    </xf>
    <xf numFmtId="191" fontId="96" fillId="0" borderId="0" xfId="2087" applyNumberFormat="1" applyFont="1" applyFill="1" applyAlignment="1">
      <alignment horizontal="center" vertical="center"/>
    </xf>
    <xf numFmtId="0" fontId="32" fillId="0" borderId="0" xfId="2087" applyFont="1" applyFill="1" applyAlignment="1">
      <alignment horizontal="center" vertical="center"/>
    </xf>
    <xf numFmtId="191" fontId="82" fillId="0" borderId="2" xfId="2087" applyNumberFormat="1" applyFont="1" applyFill="1" applyBorder="1" applyAlignment="1">
      <alignment horizontal="center" vertical="center" wrapText="1"/>
    </xf>
    <xf numFmtId="193" fontId="88" fillId="0" borderId="2" xfId="2087" applyNumberFormat="1" applyFont="1" applyFill="1" applyBorder="1" applyAlignment="1">
      <alignment horizontal="center" vertical="center"/>
    </xf>
    <xf numFmtId="191" fontId="82" fillId="0" borderId="2" xfId="2087" applyNumberFormat="1" applyFont="1" applyFill="1" applyBorder="1" applyAlignment="1">
      <alignment horizontal="left" vertical="center" wrapText="1"/>
    </xf>
    <xf numFmtId="193" fontId="82" fillId="0" borderId="2" xfId="2087" applyNumberFormat="1" applyFont="1" applyFill="1" applyBorder="1" applyAlignment="1">
      <alignment horizontal="right" vertical="center" wrapText="1"/>
    </xf>
    <xf numFmtId="191" fontId="24" fillId="0" borderId="2" xfId="2087" applyNumberFormat="1" applyFont="1" applyFill="1" applyBorder="1" applyAlignment="1">
      <alignment horizontal="left" vertical="center" wrapText="1" indent="1"/>
    </xf>
    <xf numFmtId="193" fontId="24" fillId="0" borderId="2" xfId="2087" applyNumberFormat="1" applyFont="1" applyFill="1" applyBorder="1" applyAlignment="1">
      <alignment horizontal="right" vertical="center" wrapText="1"/>
    </xf>
    <xf numFmtId="0" fontId="32" fillId="0" borderId="2" xfId="2087" applyFont="1" applyFill="1" applyBorder="1" applyAlignment="1">
      <alignment horizontal="left" vertical="center" indent="1"/>
    </xf>
    <xf numFmtId="191" fontId="82" fillId="0" borderId="2" xfId="2087" applyNumberFormat="1" applyFont="1" applyFill="1" applyBorder="1" applyAlignment="1">
      <alignment vertical="center" wrapText="1"/>
    </xf>
    <xf numFmtId="0" fontId="32" fillId="0" borderId="2" xfId="2087" applyFont="1" applyFill="1" applyBorder="1">
      <alignment vertical="center"/>
    </xf>
    <xf numFmtId="193" fontId="32" fillId="0" borderId="2" xfId="2087" applyNumberFormat="1" applyFont="1" applyFill="1" applyBorder="1" applyAlignment="1">
      <alignment horizontal="right" vertical="center"/>
    </xf>
    <xf numFmtId="0" fontId="82" fillId="0" borderId="2" xfId="2087" applyNumberFormat="1" applyFont="1" applyFill="1" applyBorder="1" applyAlignment="1" applyProtection="1">
      <alignment horizontal="left" vertical="center"/>
    </xf>
    <xf numFmtId="0" fontId="24" fillId="0" borderId="2" xfId="2087" applyNumberFormat="1" applyFont="1" applyFill="1" applyBorder="1" applyAlignment="1" applyProtection="1">
      <alignment horizontal="left" vertical="center" indent="1"/>
    </xf>
    <xf numFmtId="0" fontId="24" fillId="0" borderId="2" xfId="2087" applyNumberFormat="1" applyFont="1" applyFill="1" applyBorder="1" applyAlignment="1" applyProtection="1">
      <alignment horizontal="left" vertical="center" wrapText="1" indent="1"/>
    </xf>
    <xf numFmtId="0" fontId="82" fillId="0" borderId="2" xfId="2087" applyFont="1" applyFill="1" applyBorder="1">
      <alignment vertical="center"/>
    </xf>
    <xf numFmtId="0" fontId="24" fillId="0" borderId="2" xfId="2087" applyNumberFormat="1" applyFont="1" applyFill="1" applyBorder="1" applyAlignment="1" applyProtection="1">
      <alignment horizontal="left" vertical="center"/>
    </xf>
    <xf numFmtId="0" fontId="32" fillId="0" borderId="2" xfId="2087" applyFont="1" applyFill="1" applyBorder="1" applyAlignment="1">
      <alignment horizontal="left" vertical="center"/>
    </xf>
    <xf numFmtId="0" fontId="24" fillId="0" borderId="2" xfId="2087" applyNumberFormat="1" applyFont="1" applyFill="1" applyBorder="1" applyAlignment="1" applyProtection="1">
      <alignment vertical="center"/>
    </xf>
    <xf numFmtId="0" fontId="82" fillId="0" borderId="2" xfId="2087" applyNumberFormat="1" applyFont="1" applyFill="1" applyBorder="1" applyAlignment="1" applyProtection="1">
      <alignment horizontal="center" vertical="center"/>
    </xf>
    <xf numFmtId="0" fontId="82" fillId="0" borderId="2" xfId="2087" applyFont="1" applyFill="1" applyBorder="1" applyAlignment="1">
      <alignment horizontal="center" vertical="center"/>
    </xf>
    <xf numFmtId="0" fontId="82" fillId="0" borderId="2" xfId="2087" applyFont="1" applyFill="1" applyBorder="1" applyAlignment="1">
      <alignment horizontal="left" vertical="center"/>
    </xf>
    <xf numFmtId="0" fontId="24" fillId="0" borderId="2" xfId="2085" applyFont="1" applyFill="1" applyBorder="1" applyAlignment="1">
      <alignment horizontal="left" vertical="center"/>
    </xf>
    <xf numFmtId="0" fontId="24" fillId="0" borderId="2" xfId="2087" applyFont="1" applyFill="1" applyBorder="1" applyAlignment="1">
      <alignment horizontal="left" vertical="center"/>
    </xf>
    <xf numFmtId="0" fontId="88" fillId="0" borderId="0" xfId="1933" applyFont="1" applyFill="1" applyAlignment="1"/>
    <xf numFmtId="0" fontId="88" fillId="0" borderId="0" xfId="2774" applyFont="1" applyFill="1">
      <alignment vertical="center"/>
    </xf>
    <xf numFmtId="0" fontId="32" fillId="0" borderId="0" xfId="1933" applyFill="1" applyAlignment="1"/>
    <xf numFmtId="0" fontId="88" fillId="0" borderId="0" xfId="1933" applyNumberFormat="1" applyFont="1" applyFill="1" applyAlignment="1">
      <alignment vertical="center"/>
    </xf>
    <xf numFmtId="0" fontId="97" fillId="0" borderId="0" xfId="1992" applyFont="1" applyFill="1" applyBorder="1" applyAlignment="1">
      <alignment horizontal="center" vertical="center" wrapText="1"/>
    </xf>
    <xf numFmtId="0" fontId="32" fillId="0" borderId="10" xfId="1933" applyFont="1" applyFill="1" applyBorder="1" applyAlignment="1">
      <alignment horizontal="right" vertical="center"/>
    </xf>
    <xf numFmtId="0" fontId="88" fillId="0" borderId="2" xfId="1933" applyFont="1" applyFill="1" applyBorder="1" applyAlignment="1">
      <alignment horizontal="center" vertical="center" wrapText="1"/>
    </xf>
    <xf numFmtId="0" fontId="88" fillId="0" borderId="2" xfId="1992" applyFont="1" applyFill="1" applyBorder="1" applyAlignment="1">
      <alignment horizontal="left" vertical="center"/>
    </xf>
    <xf numFmtId="193" fontId="82" fillId="0" borderId="2" xfId="2722" applyNumberFormat="1" applyFont="1" applyFill="1" applyBorder="1" applyAlignment="1">
      <alignment horizontal="right" vertical="center" wrapText="1"/>
    </xf>
    <xf numFmtId="0" fontId="32" fillId="0" borderId="2" xfId="1992" applyFont="1" applyFill="1" applyBorder="1" applyAlignment="1">
      <alignment horizontal="left" vertical="center" indent="1"/>
    </xf>
    <xf numFmtId="193" fontId="32" fillId="0" borderId="2" xfId="2722" applyNumberFormat="1" applyFont="1" applyFill="1" applyBorder="1" applyAlignment="1" applyProtection="1">
      <alignment horizontal="right" vertical="center" wrapText="1"/>
    </xf>
    <xf numFmtId="193" fontId="24" fillId="0" borderId="2" xfId="2722" applyNumberFormat="1" applyFont="1" applyFill="1" applyBorder="1" applyAlignment="1">
      <alignment horizontal="right" vertical="center" wrapText="1"/>
    </xf>
    <xf numFmtId="0" fontId="88" fillId="0" borderId="2" xfId="1933" applyFont="1" applyFill="1" applyBorder="1" applyAlignment="1"/>
    <xf numFmtId="0" fontId="88" fillId="0" borderId="2" xfId="1992" applyFont="1" applyFill="1" applyBorder="1" applyAlignment="1">
      <alignment horizontal="center" vertical="center"/>
    </xf>
    <xf numFmtId="193" fontId="32" fillId="0" borderId="2" xfId="2722" applyNumberFormat="1" applyFont="1" applyFill="1" applyBorder="1" applyAlignment="1">
      <alignment horizontal="right" vertical="center" wrapText="1"/>
    </xf>
    <xf numFmtId="0" fontId="32" fillId="0" borderId="2" xfId="1933" applyFill="1" applyBorder="1" applyAlignment="1"/>
    <xf numFmtId="0" fontId="88" fillId="0" borderId="2" xfId="2774" applyFont="1" applyFill="1" applyBorder="1" applyAlignment="1">
      <alignment horizontal="center" vertical="center"/>
    </xf>
    <xf numFmtId="193" fontId="88" fillId="0" borderId="2" xfId="2722" applyNumberFormat="1" applyFont="1" applyFill="1" applyBorder="1" applyAlignment="1">
      <alignment horizontal="right" vertical="center" wrapText="1"/>
    </xf>
    <xf numFmtId="196" fontId="88" fillId="0" borderId="0" xfId="2774" applyNumberFormat="1" applyFont="1" applyFill="1">
      <alignment vertical="center"/>
    </xf>
    <xf numFmtId="10" fontId="88" fillId="0" borderId="0" xfId="759" applyNumberFormat="1" applyFont="1" applyFill="1" applyAlignment="1">
      <alignment vertical="center"/>
    </xf>
    <xf numFmtId="0" fontId="32" fillId="0" borderId="0" xfId="1933" applyFont="1" applyFill="1" applyAlignment="1"/>
    <xf numFmtId="0" fontId="82" fillId="0" borderId="2" xfId="2089" applyFont="1" applyFill="1" applyBorder="1">
      <alignment vertical="center"/>
    </xf>
    <xf numFmtId="197" fontId="88" fillId="0" borderId="2" xfId="2081" applyNumberFormat="1" applyFont="1" applyFill="1" applyBorder="1" applyAlignment="1" applyProtection="1">
      <alignment horizontal="right" vertical="center" wrapText="1"/>
    </xf>
    <xf numFmtId="0" fontId="24" fillId="0" borderId="2" xfId="2089" applyFont="1" applyFill="1" applyBorder="1" applyAlignment="1">
      <alignment horizontal="left" vertical="center" indent="1"/>
    </xf>
    <xf numFmtId="197" fontId="32" fillId="0" borderId="2" xfId="2081" applyNumberFormat="1" applyFont="1" applyFill="1" applyBorder="1" applyAlignment="1" applyProtection="1">
      <alignment horizontal="right" vertical="center" wrapText="1"/>
    </xf>
    <xf numFmtId="0" fontId="24" fillId="0" borderId="2" xfId="2089" applyFont="1" applyFill="1" applyBorder="1" applyAlignment="1">
      <alignment horizontal="left" vertical="center" wrapText="1" indent="1"/>
    </xf>
    <xf numFmtId="0" fontId="82" fillId="0" borderId="2" xfId="2089" applyFont="1" applyFill="1" applyBorder="1" applyAlignment="1">
      <alignment horizontal="center" vertical="center"/>
    </xf>
    <xf numFmtId="0" fontId="32" fillId="0" borderId="2" xfId="1933" applyFont="1" applyFill="1" applyBorder="1" applyAlignment="1">
      <alignment vertical="center" wrapText="1"/>
    </xf>
    <xf numFmtId="197" fontId="32" fillId="0" borderId="2" xfId="2722" applyNumberFormat="1" applyFont="1" applyFill="1" applyBorder="1" applyAlignment="1">
      <alignment horizontal="right" vertical="center" wrapText="1"/>
    </xf>
    <xf numFmtId="197" fontId="32" fillId="0" borderId="0" xfId="1933" applyNumberFormat="1" applyFill="1" applyAlignment="1"/>
    <xf numFmtId="0" fontId="69" fillId="0" borderId="0" xfId="2776" applyFont="1" applyAlignment="1">
      <alignment horizontal="center" vertical="center" wrapText="1"/>
    </xf>
    <xf numFmtId="0" fontId="32" fillId="0" borderId="0" xfId="2776" applyAlignment="1">
      <alignment vertical="center" wrapText="1"/>
    </xf>
    <xf numFmtId="0" fontId="88" fillId="0" borderId="0" xfId="2776" applyFont="1" applyAlignment="1">
      <alignment vertical="center" wrapText="1"/>
    </xf>
    <xf numFmtId="1" fontId="97" fillId="0" borderId="0" xfId="0" applyNumberFormat="1" applyFont="1" applyFill="1" applyAlignment="1" applyProtection="1">
      <alignment horizontal="center" vertical="center" wrapText="1"/>
    </xf>
    <xf numFmtId="0" fontId="32" fillId="0" borderId="0" xfId="2776" applyFont="1" applyAlignment="1">
      <alignment horizontal="right" vertical="center" wrapText="1"/>
    </xf>
    <xf numFmtId="0" fontId="98" fillId="0" borderId="6" xfId="2776" applyFont="1" applyBorder="1" applyAlignment="1">
      <alignment horizontal="center" vertical="center" wrapText="1"/>
    </xf>
    <xf numFmtId="0" fontId="98" fillId="0" borderId="2" xfId="2776" applyFont="1" applyBorder="1" applyAlignment="1">
      <alignment horizontal="center" vertical="center" wrapText="1"/>
    </xf>
    <xf numFmtId="0" fontId="90" fillId="0" borderId="2" xfId="2776" applyFont="1" applyBorder="1" applyAlignment="1">
      <alignment horizontal="left" vertical="center" wrapText="1"/>
    </xf>
    <xf numFmtId="193" fontId="90" fillId="0" borderId="2" xfId="0" applyNumberFormat="1" applyFont="1" applyFill="1" applyBorder="1" applyAlignment="1" applyProtection="1">
      <alignment horizontal="center" vertical="center" wrapText="1"/>
    </xf>
    <xf numFmtId="193" fontId="90" fillId="0" borderId="2" xfId="0" applyNumberFormat="1" applyFont="1" applyFill="1" applyBorder="1" applyAlignment="1" applyProtection="1">
      <alignment vertical="center" wrapText="1"/>
    </xf>
    <xf numFmtId="0" fontId="32" fillId="0" borderId="0" xfId="2074" applyFont="1" applyFill="1">
      <alignment vertical="center"/>
    </xf>
    <xf numFmtId="0" fontId="88" fillId="0" borderId="0" xfId="2074" applyFont="1" applyFill="1">
      <alignment vertical="center"/>
    </xf>
    <xf numFmtId="0" fontId="32" fillId="0" borderId="0" xfId="2074" applyFill="1">
      <alignment vertical="center"/>
    </xf>
    <xf numFmtId="0" fontId="96" fillId="0" borderId="0" xfId="2074" applyFont="1" applyFill="1" applyAlignment="1">
      <alignment horizontal="center" vertical="center"/>
    </xf>
    <xf numFmtId="0" fontId="90" fillId="0" borderId="0" xfId="2074" applyFont="1" applyFill="1">
      <alignment vertical="center"/>
    </xf>
    <xf numFmtId="0" fontId="74" fillId="0" borderId="10" xfId="2074" applyFont="1" applyFill="1" applyBorder="1" applyAlignment="1">
      <alignment horizontal="right" vertical="center"/>
    </xf>
    <xf numFmtId="0" fontId="88" fillId="0" borderId="6" xfId="0" applyNumberFormat="1" applyFont="1" applyFill="1" applyBorder="1" applyAlignment="1" applyProtection="1">
      <alignment horizontal="center" vertical="center" wrapText="1"/>
    </xf>
    <xf numFmtId="197" fontId="88" fillId="0" borderId="2" xfId="0" applyNumberFormat="1" applyFont="1" applyFill="1" applyBorder="1" applyAlignment="1" applyProtection="1">
      <alignment horizontal="center" vertical="center" wrapText="1"/>
    </xf>
    <xf numFmtId="0" fontId="88" fillId="0" borderId="2" xfId="608" applyFont="1" applyFill="1" applyBorder="1" applyAlignment="1">
      <alignment horizontal="center" vertical="center" wrapText="1"/>
    </xf>
    <xf numFmtId="49" fontId="88" fillId="0" borderId="2" xfId="235" applyNumberFormat="1" applyFont="1" applyFill="1" applyBorder="1" applyAlignment="1">
      <alignment horizontal="center" vertical="center"/>
    </xf>
    <xf numFmtId="193" fontId="88" fillId="0" borderId="2" xfId="2079" applyNumberFormat="1" applyFont="1" applyFill="1" applyBorder="1" applyAlignment="1">
      <alignment horizontal="center" vertical="center"/>
    </xf>
    <xf numFmtId="193" fontId="88" fillId="0" borderId="2" xfId="2079" applyNumberFormat="1" applyFont="1" applyFill="1" applyBorder="1" applyAlignment="1">
      <alignment vertical="center"/>
    </xf>
    <xf numFmtId="49" fontId="88" fillId="0" borderId="2" xfId="235" applyNumberFormat="1" applyFont="1" applyFill="1" applyBorder="1">
      <alignment vertical="center"/>
    </xf>
    <xf numFmtId="49" fontId="32" fillId="0" borderId="2" xfId="235" applyNumberFormat="1" applyFont="1" applyFill="1" applyBorder="1" applyAlignment="1">
      <alignment horizontal="left" vertical="center" indent="1"/>
    </xf>
    <xf numFmtId="193" fontId="32" fillId="0" borderId="2" xfId="2079" applyNumberFormat="1" applyFont="1" applyFill="1" applyBorder="1" applyAlignment="1">
      <alignment horizontal="center" vertical="center"/>
    </xf>
    <xf numFmtId="193" fontId="32" fillId="0" borderId="2" xfId="235" applyNumberFormat="1" applyFont="1" applyFill="1" applyBorder="1" applyAlignment="1">
      <alignment horizontal="right" vertical="center"/>
    </xf>
    <xf numFmtId="0" fontId="53" fillId="0" borderId="0" xfId="235" applyAlignment="1">
      <alignment vertical="center" wrapText="1"/>
    </xf>
    <xf numFmtId="0" fontId="53" fillId="0" borderId="0" xfId="235">
      <alignment vertical="center"/>
    </xf>
    <xf numFmtId="193" fontId="32" fillId="0" borderId="0" xfId="0" applyNumberFormat="1" applyFont="1" applyFill="1" applyAlignment="1" applyProtection="1">
      <alignment vertical="center"/>
    </xf>
    <xf numFmtId="0" fontId="32" fillId="0" borderId="0" xfId="0" applyNumberFormat="1" applyFont="1" applyFill="1" applyAlignment="1" applyProtection="1">
      <alignment horizontal="right" vertical="center"/>
    </xf>
    <xf numFmtId="0" fontId="99" fillId="0" borderId="0" xfId="0" applyNumberFormat="1" applyFont="1" applyFill="1" applyAlignment="1" applyProtection="1">
      <alignment horizontal="center" vertical="center"/>
    </xf>
    <xf numFmtId="193" fontId="88" fillId="0" borderId="2" xfId="0" applyNumberFormat="1" applyFont="1" applyFill="1" applyBorder="1" applyAlignment="1" applyProtection="1">
      <alignment horizontal="center" vertical="center" wrapText="1"/>
    </xf>
    <xf numFmtId="193" fontId="88" fillId="0" borderId="2" xfId="0" applyNumberFormat="1" applyFont="1" applyFill="1" applyBorder="1" applyAlignment="1" applyProtection="1">
      <alignment horizontal="center" vertical="center"/>
    </xf>
    <xf numFmtId="3" fontId="74" fillId="0" borderId="2" xfId="0" applyNumberFormat="1" applyFont="1" applyFill="1" applyBorder="1" applyAlignment="1" applyProtection="1">
      <alignment vertical="center"/>
    </xf>
    <xf numFmtId="193" fontId="2" fillId="2" borderId="2" xfId="0" applyNumberFormat="1" applyFont="1" applyFill="1" applyBorder="1" applyAlignment="1" applyProtection="1">
      <alignment vertical="center"/>
    </xf>
    <xf numFmtId="195" fontId="2" fillId="2" borderId="2" xfId="0" applyNumberFormat="1" applyFont="1" applyFill="1" applyBorder="1" applyAlignment="1" applyProtection="1">
      <alignment vertical="center"/>
    </xf>
    <xf numFmtId="3" fontId="74" fillId="0" borderId="2" xfId="0" applyNumberFormat="1" applyFont="1" applyFill="1" applyBorder="1" applyAlignment="1" applyProtection="1">
      <alignment horizontal="left" vertical="center"/>
    </xf>
    <xf numFmtId="193" fontId="74" fillId="0" borderId="2" xfId="0" applyNumberFormat="1" applyFont="1" applyFill="1" applyBorder="1" applyAlignment="1" applyProtection="1">
      <alignment vertical="center"/>
    </xf>
    <xf numFmtId="182" fontId="2" fillId="2" borderId="2" xfId="0" applyNumberFormat="1" applyFont="1" applyFill="1" applyBorder="1" applyAlignment="1" applyProtection="1">
      <alignment vertical="center"/>
    </xf>
    <xf numFmtId="0" fontId="74" fillId="0" borderId="2" xfId="0" applyNumberFormat="1" applyFont="1" applyFill="1" applyBorder="1" applyAlignment="1" applyProtection="1">
      <alignment horizontal="left" vertical="center"/>
    </xf>
    <xf numFmtId="193" fontId="32" fillId="0" borderId="2" xfId="0" applyNumberFormat="1" applyFont="1" applyFill="1" applyBorder="1" applyAlignment="1" applyProtection="1">
      <alignment vertical="center"/>
    </xf>
    <xf numFmtId="0" fontId="100" fillId="0" borderId="2" xfId="0" applyNumberFormat="1" applyFont="1" applyFill="1" applyBorder="1" applyAlignment="1" applyProtection="1">
      <alignment horizontal="distributed" vertical="center"/>
    </xf>
    <xf numFmtId="0" fontId="100" fillId="0" borderId="2" xfId="0" applyNumberFormat="1" applyFont="1" applyFill="1" applyBorder="1" applyAlignment="1" applyProtection="1">
      <alignment vertical="center"/>
    </xf>
    <xf numFmtId="0" fontId="74" fillId="0" borderId="2" xfId="0" applyNumberFormat="1" applyFont="1" applyFill="1" applyBorder="1" applyAlignment="1" applyProtection="1">
      <alignment vertical="center"/>
    </xf>
    <xf numFmtId="1" fontId="74" fillId="0" borderId="2" xfId="0" applyNumberFormat="1" applyFont="1" applyFill="1" applyBorder="1" applyAlignment="1" applyProtection="1">
      <alignment vertical="center"/>
      <protection locked="0"/>
    </xf>
    <xf numFmtId="0" fontId="94" fillId="0" borderId="0" xfId="0" applyNumberFormat="1" applyFont="1" applyFill="1" applyAlignment="1" applyProtection="1">
      <alignment vertical="center"/>
    </xf>
    <xf numFmtId="193" fontId="32" fillId="0" borderId="0" xfId="0" applyNumberFormat="1" applyFont="1" applyFill="1" applyAlignment="1" applyProtection="1">
      <alignment horizontal="right" vertical="center"/>
    </xf>
    <xf numFmtId="3" fontId="2" fillId="0" borderId="2" xfId="0" applyNumberFormat="1" applyFont="1" applyFill="1" applyBorder="1" applyAlignment="1" applyProtection="1">
      <alignment vertical="center"/>
    </xf>
    <xf numFmtId="3" fontId="49" fillId="0" borderId="2" xfId="0" applyNumberFormat="1" applyFont="1" applyFill="1" applyBorder="1" applyAlignment="1" applyProtection="1">
      <alignment vertical="center"/>
    </xf>
    <xf numFmtId="193" fontId="2" fillId="0" borderId="2" xfId="0" applyNumberFormat="1" applyFont="1" applyFill="1" applyBorder="1" applyAlignment="1" applyProtection="1">
      <alignment vertical="center"/>
    </xf>
    <xf numFmtId="193" fontId="90" fillId="0" borderId="2" xfId="2776" applyNumberFormat="1" applyFont="1" applyBorder="1" applyAlignment="1">
      <alignment horizontal="center" vertical="center" wrapText="1"/>
    </xf>
    <xf numFmtId="193" fontId="90" fillId="0" borderId="2" xfId="2776" applyNumberFormat="1" applyFont="1" applyBorder="1" applyAlignment="1">
      <alignment vertical="center" wrapText="1"/>
    </xf>
    <xf numFmtId="0" fontId="94" fillId="0" borderId="0" xfId="0" applyNumberFormat="1" applyFont="1" applyFill="1" applyAlignment="1" applyProtection="1">
      <alignment vertical="center"/>
      <protection locked="0"/>
    </xf>
    <xf numFmtId="0" fontId="24" fillId="3" borderId="0" xfId="0" applyNumberFormat="1" applyFont="1" applyFill="1" applyAlignment="1" applyProtection="1">
      <alignment vertical="center"/>
      <protection locked="0"/>
    </xf>
    <xf numFmtId="0" fontId="32" fillId="0" borderId="0" xfId="0" applyNumberFormat="1" applyFont="1" applyFill="1" applyAlignment="1" applyProtection="1">
      <alignment vertical="center"/>
      <protection locked="0"/>
    </xf>
    <xf numFmtId="0" fontId="99" fillId="0" borderId="0" xfId="0" applyNumberFormat="1" applyFont="1" applyFill="1" applyAlignment="1" applyProtection="1">
      <alignment horizontal="center" vertical="center"/>
      <protection locked="0"/>
    </xf>
    <xf numFmtId="0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88" fillId="0" borderId="11" xfId="0" applyNumberFormat="1" applyFont="1" applyFill="1" applyBorder="1" applyAlignment="1" applyProtection="1">
      <alignment horizontal="center" vertical="center"/>
      <protection locked="0"/>
    </xf>
    <xf numFmtId="0" fontId="88" fillId="0" borderId="12" xfId="0" applyNumberFormat="1" applyFont="1" applyFill="1" applyBorder="1" applyAlignment="1" applyProtection="1">
      <alignment horizontal="center" vertical="center"/>
      <protection locked="0"/>
    </xf>
    <xf numFmtId="0" fontId="88" fillId="0" borderId="13" xfId="0" applyNumberFormat="1" applyFont="1" applyFill="1" applyBorder="1" applyAlignment="1" applyProtection="1">
      <alignment horizontal="center" vertical="center"/>
      <protection locked="0"/>
    </xf>
    <xf numFmtId="0" fontId="88" fillId="0" borderId="2" xfId="0" applyNumberFormat="1" applyFont="1" applyFill="1" applyBorder="1" applyAlignment="1" applyProtection="1">
      <alignment horizontal="center" vertical="center"/>
      <protection locked="0"/>
    </xf>
    <xf numFmtId="0" fontId="8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0" fillId="0" borderId="2" xfId="0" applyNumberFormat="1" applyFont="1" applyFill="1" applyBorder="1" applyAlignment="1" applyProtection="1">
      <alignment horizontal="left" vertical="center"/>
      <protection locked="0"/>
    </xf>
    <xf numFmtId="193" fontId="74" fillId="2" borderId="2" xfId="0" applyNumberFormat="1" applyFont="1" applyFill="1" applyBorder="1" applyAlignment="1" applyProtection="1">
      <alignment vertical="center"/>
      <protection locked="0"/>
    </xf>
    <xf numFmtId="1" fontId="100" fillId="0" borderId="2" xfId="0" applyNumberFormat="1" applyFont="1" applyFill="1" applyBorder="1" applyAlignment="1" applyProtection="1">
      <alignment vertical="center"/>
      <protection locked="0"/>
    </xf>
    <xf numFmtId="1" fontId="74" fillId="0" borderId="2" xfId="0" applyNumberFormat="1" applyFont="1" applyFill="1" applyBorder="1" applyAlignment="1" applyProtection="1">
      <alignment horizontal="left" vertical="center"/>
      <protection locked="0"/>
    </xf>
    <xf numFmtId="1" fontId="74" fillId="0" borderId="2" xfId="0" applyNumberFormat="1" applyFont="1" applyFill="1" applyBorder="1" applyAlignment="1" applyProtection="1">
      <alignment horizontal="right" vertical="center"/>
      <protection locked="0"/>
    </xf>
    <xf numFmtId="0" fontId="74" fillId="0" borderId="2" xfId="0" applyNumberFormat="1" applyFont="1" applyFill="1" applyBorder="1" applyAlignment="1" applyProtection="1">
      <alignment vertical="center"/>
      <protection locked="0"/>
    </xf>
    <xf numFmtId="3" fontId="74" fillId="0" borderId="2" xfId="0" applyNumberFormat="1" applyFont="1" applyFill="1" applyBorder="1" applyAlignment="1" applyProtection="1">
      <alignment vertical="center"/>
      <protection locked="0"/>
    </xf>
    <xf numFmtId="0" fontId="74" fillId="0" borderId="2" xfId="0" applyNumberFormat="1" applyFont="1" applyBorder="1" applyAlignment="1" applyProtection="1">
      <alignment vertical="center"/>
      <protection locked="0"/>
    </xf>
    <xf numFmtId="0" fontId="49" fillId="0" borderId="2" xfId="0" applyNumberFormat="1" applyFont="1" applyBorder="1" applyAlignment="1" applyProtection="1">
      <alignment vertical="center" wrapText="1"/>
      <protection locked="0"/>
    </xf>
    <xf numFmtId="1" fontId="2" fillId="3" borderId="2" xfId="0" applyNumberFormat="1" applyFont="1" applyFill="1" applyBorder="1" applyAlignment="1" applyProtection="1">
      <alignment vertical="center"/>
      <protection locked="0"/>
    </xf>
    <xf numFmtId="0" fontId="2" fillId="3" borderId="2" xfId="0" applyNumberFormat="1" applyFont="1" applyFill="1" applyBorder="1" applyAlignment="1" applyProtection="1">
      <alignment vertical="center"/>
      <protection locked="0"/>
    </xf>
    <xf numFmtId="3" fontId="74" fillId="0" borderId="6" xfId="0" applyNumberFormat="1" applyFont="1" applyFill="1" applyBorder="1" applyAlignment="1" applyProtection="1">
      <alignment vertical="center"/>
      <protection locked="0"/>
    </xf>
    <xf numFmtId="0" fontId="74" fillId="0" borderId="11" xfId="0" applyNumberFormat="1" applyFont="1" applyFill="1" applyBorder="1" applyAlignment="1" applyProtection="1">
      <alignment vertical="center"/>
      <protection locked="0"/>
    </xf>
    <xf numFmtId="1" fontId="74" fillId="0" borderId="13" xfId="0" applyNumberFormat="1" applyFont="1" applyFill="1" applyBorder="1" applyAlignment="1" applyProtection="1">
      <alignment vertical="center"/>
      <protection locked="0"/>
    </xf>
    <xf numFmtId="0" fontId="100" fillId="0" borderId="2" xfId="0" applyNumberFormat="1" applyFont="1" applyFill="1" applyBorder="1" applyAlignment="1" applyProtection="1">
      <alignment horizontal="distributed" vertical="center"/>
      <protection locked="0"/>
    </xf>
    <xf numFmtId="0" fontId="32" fillId="0" borderId="2" xfId="0" applyNumberFormat="1" applyFont="1" applyFill="1" applyBorder="1" applyAlignment="1" applyProtection="1">
      <alignment vertical="center"/>
      <protection locked="0"/>
    </xf>
    <xf numFmtId="1" fontId="74" fillId="0" borderId="8" xfId="0" applyNumberFormat="1" applyFont="1" applyFill="1" applyBorder="1" applyAlignment="1" applyProtection="1">
      <alignment horizontal="left" vertical="center"/>
      <protection locked="0"/>
    </xf>
    <xf numFmtId="1" fontId="2" fillId="4" borderId="2" xfId="0" applyNumberFormat="1" applyFont="1" applyFill="1" applyBorder="1" applyAlignment="1" applyProtection="1">
      <alignment vertical="center"/>
      <protection locked="0"/>
    </xf>
    <xf numFmtId="0" fontId="49" fillId="0" borderId="2" xfId="0" applyNumberFormat="1" applyFont="1" applyBorder="1" applyAlignment="1" applyProtection="1">
      <alignment horizontal="left" vertical="center" wrapText="1"/>
      <protection locked="0"/>
    </xf>
    <xf numFmtId="1" fontId="49" fillId="0" borderId="2" xfId="0" applyNumberFormat="1" applyFont="1" applyFill="1" applyBorder="1" applyAlignment="1" applyProtection="1">
      <alignment vertical="center"/>
      <protection locked="0"/>
    </xf>
    <xf numFmtId="0" fontId="32" fillId="0" borderId="0" xfId="0" applyNumberFormat="1" applyFont="1" applyFill="1" applyBorder="1" applyAlignment="1" applyProtection="1">
      <alignment vertical="center"/>
      <protection locked="0"/>
    </xf>
    <xf numFmtId="193" fontId="101" fillId="5" borderId="0" xfId="0" applyNumberFormat="1" applyFont="1" applyFill="1" applyAlignment="1" applyProtection="1">
      <alignment horizontal="left" vertical="center"/>
      <protection locked="0"/>
    </xf>
    <xf numFmtId="0" fontId="88" fillId="0" borderId="0" xfId="700" applyFont="1" applyFill="1">
      <alignment vertical="center"/>
    </xf>
    <xf numFmtId="0" fontId="32" fillId="0" borderId="0" xfId="700" applyFont="1" applyFill="1">
      <alignment vertical="center"/>
    </xf>
    <xf numFmtId="0" fontId="102" fillId="0" borderId="0" xfId="700" applyFont="1" applyFill="1" applyAlignment="1">
      <alignment horizontal="center" vertical="center" wrapText="1"/>
    </xf>
    <xf numFmtId="0" fontId="103" fillId="0" borderId="0" xfId="700" applyFont="1" applyFill="1" applyAlignment="1">
      <alignment horizontal="center" vertical="center"/>
    </xf>
    <xf numFmtId="0" fontId="32" fillId="0" borderId="10" xfId="700" applyFont="1" applyFill="1" applyBorder="1" applyAlignment="1">
      <alignment horizontal="right" vertical="center"/>
    </xf>
    <xf numFmtId="49" fontId="32" fillId="0" borderId="2" xfId="0" applyNumberFormat="1" applyFont="1" applyFill="1" applyBorder="1" applyAlignment="1" applyProtection="1">
      <alignment vertical="center"/>
    </xf>
    <xf numFmtId="4" fontId="32" fillId="0" borderId="2" xfId="0" applyNumberFormat="1" applyFont="1" applyFill="1" applyBorder="1" applyAlignment="1" applyProtection="1">
      <alignment vertical="center"/>
    </xf>
    <xf numFmtId="193" fontId="32" fillId="0" borderId="0" xfId="700" applyNumberFormat="1" applyFont="1" applyFill="1">
      <alignment vertical="center"/>
    </xf>
    <xf numFmtId="0" fontId="32" fillId="0" borderId="0" xfId="0" applyNumberFormat="1" applyFont="1" applyFill="1" applyAlignment="1" applyProtection="1"/>
    <xf numFmtId="193" fontId="32" fillId="0" borderId="0" xfId="0" applyNumberFormat="1" applyFont="1" applyFill="1" applyAlignment="1" applyProtection="1"/>
    <xf numFmtId="0" fontId="88" fillId="0" borderId="0" xfId="619" applyNumberFormat="1" applyFont="1" applyAlignment="1">
      <alignment horizontal="left" vertical="center"/>
    </xf>
    <xf numFmtId="0" fontId="32" fillId="0" borderId="0" xfId="619" applyAlignment="1"/>
    <xf numFmtId="0" fontId="104" fillId="0" borderId="0" xfId="0" applyNumberFormat="1" applyFont="1" applyFill="1" applyAlignment="1" applyProtection="1">
      <alignment horizontal="center" vertical="center" wrapText="1"/>
    </xf>
    <xf numFmtId="0" fontId="53" fillId="0" borderId="0" xfId="0" applyNumberFormat="1" applyFont="1" applyFill="1" applyAlignment="1" applyProtection="1">
      <alignment horizontal="left" vertical="center"/>
    </xf>
    <xf numFmtId="0" fontId="32" fillId="0" borderId="0" xfId="0" applyNumberFormat="1" applyFont="1" applyFill="1" applyAlignment="1" applyProtection="1">
      <alignment horizontal="left"/>
    </xf>
    <xf numFmtId="0" fontId="32" fillId="0" borderId="0" xfId="0" applyNumberFormat="1" applyFont="1" applyFill="1" applyAlignment="1" applyProtection="1"/>
    <xf numFmtId="0" fontId="69" fillId="0" borderId="0" xfId="0" applyNumberFormat="1" applyFont="1" applyFill="1" applyAlignment="1" applyProtection="1">
      <alignment horizontal="right" vertical="center" wrapText="1"/>
    </xf>
    <xf numFmtId="0" fontId="69" fillId="0" borderId="14" xfId="2015" applyNumberFormat="1" applyFont="1" applyFill="1" applyBorder="1" applyAlignment="1" applyProtection="1">
      <alignment horizontal="center" vertical="center" wrapText="1"/>
    </xf>
    <xf numFmtId="0" fontId="69" fillId="0" borderId="2" xfId="2015" applyNumberFormat="1" applyFont="1" applyFill="1" applyBorder="1" applyAlignment="1" applyProtection="1">
      <alignment horizontal="center" vertical="center" wrapText="1"/>
    </xf>
    <xf numFmtId="0" fontId="69" fillId="0" borderId="15" xfId="2015" applyNumberFormat="1" applyFont="1" applyFill="1" applyBorder="1" applyAlignment="1" applyProtection="1">
      <alignment horizontal="center" vertical="center" wrapText="1"/>
    </xf>
    <xf numFmtId="0" fontId="69" fillId="0" borderId="16" xfId="2015" applyNumberFormat="1" applyFont="1" applyFill="1" applyBorder="1" applyAlignment="1" applyProtection="1">
      <alignment horizontal="center" vertical="center" wrapText="1"/>
    </xf>
    <xf numFmtId="0" fontId="69" fillId="0" borderId="6" xfId="2015" applyNumberFormat="1" applyFont="1" applyFill="1" applyBorder="1" applyAlignment="1" applyProtection="1">
      <alignment horizontal="center" vertical="center" wrapText="1"/>
    </xf>
    <xf numFmtId="0" fontId="69" fillId="0" borderId="17" xfId="2015" applyNumberFormat="1" applyFont="1" applyFill="1" applyBorder="1" applyAlignment="1" applyProtection="1">
      <alignment horizontal="center" vertical="center" wrapText="1"/>
    </xf>
    <xf numFmtId="0" fontId="69" fillId="0" borderId="8" xfId="2015" applyNumberFormat="1" applyFont="1" applyFill="1" applyBorder="1" applyAlignment="1" applyProtection="1">
      <alignment horizontal="center" vertical="center" wrapText="1"/>
    </xf>
    <xf numFmtId="49" fontId="69" fillId="0" borderId="11" xfId="2015" applyNumberFormat="1" applyFont="1" applyFill="1" applyBorder="1" applyAlignment="1" applyProtection="1">
      <alignment horizontal="center" vertical="center" wrapText="1"/>
    </xf>
    <xf numFmtId="1" fontId="69" fillId="0" borderId="11" xfId="2015" applyNumberFormat="1" applyFont="1" applyFill="1" applyBorder="1" applyAlignment="1" applyProtection="1">
      <alignment horizontal="center" vertical="center" wrapText="1"/>
    </xf>
    <xf numFmtId="1" fontId="69" fillId="0" borderId="2" xfId="2015" applyNumberFormat="1" applyFont="1" applyFill="1" applyBorder="1" applyAlignment="1" applyProtection="1">
      <alignment horizontal="center" vertical="center" wrapText="1"/>
    </xf>
    <xf numFmtId="49" fontId="69" fillId="0" borderId="11" xfId="2015" applyNumberFormat="1" applyFont="1" applyFill="1" applyBorder="1" applyAlignment="1" applyProtection="1">
      <alignment vertical="center" wrapText="1"/>
    </xf>
    <xf numFmtId="0" fontId="69" fillId="0" borderId="11" xfId="2015" applyNumberFormat="1" applyFont="1" applyFill="1" applyBorder="1" applyAlignment="1" applyProtection="1">
      <alignment vertical="center" wrapText="1"/>
    </xf>
    <xf numFmtId="49" fontId="69" fillId="0" borderId="18" xfId="2015" applyNumberFormat="1" applyFont="1" applyFill="1" applyBorder="1" applyAlignment="1" applyProtection="1">
      <alignment horizontal="left" vertical="center" wrapText="1"/>
    </xf>
    <xf numFmtId="0" fontId="69" fillId="0" borderId="18" xfId="2015" applyNumberFormat="1" applyFont="1" applyFill="1" applyBorder="1" applyAlignment="1" applyProtection="1">
      <alignment horizontal="center" vertical="center" wrapText="1"/>
    </xf>
    <xf numFmtId="3" fontId="69" fillId="0" borderId="18" xfId="2015" applyNumberFormat="1" applyFont="1" applyFill="1" applyBorder="1" applyAlignment="1" applyProtection="1">
      <alignment horizontal="right" vertical="center" wrapText="1"/>
    </xf>
    <xf numFmtId="0" fontId="69" fillId="0" borderId="18" xfId="2015" applyNumberFormat="1" applyFont="1" applyFill="1" applyBorder="1" applyAlignment="1" applyProtection="1">
      <alignment horizontal="left" vertical="center" wrapText="1"/>
    </xf>
    <xf numFmtId="0" fontId="32" fillId="3" borderId="0" xfId="0" applyNumberFormat="1" applyFont="1" applyFill="1" applyAlignment="1" applyProtection="1">
      <alignment vertical="center"/>
    </xf>
    <xf numFmtId="0" fontId="74" fillId="0" borderId="0" xfId="0" applyNumberFormat="1" applyFont="1" applyAlignment="1" applyProtection="1"/>
    <xf numFmtId="0" fontId="94" fillId="3" borderId="0" xfId="0" applyNumberFormat="1" applyFont="1" applyFill="1" applyAlignment="1" applyProtection="1">
      <alignment vertical="center"/>
    </xf>
    <xf numFmtId="0" fontId="32" fillId="3" borderId="0" xfId="0" applyNumberFormat="1" applyFont="1" applyFill="1" applyAlignment="1" applyProtection="1">
      <alignment horizontal="right" vertical="center"/>
    </xf>
    <xf numFmtId="0" fontId="99" fillId="3" borderId="0" xfId="0" applyNumberFormat="1" applyFont="1" applyFill="1" applyAlignment="1" applyProtection="1">
      <alignment horizontal="center" vertical="center"/>
    </xf>
    <xf numFmtId="0" fontId="88" fillId="3" borderId="2" xfId="0" applyNumberFormat="1" applyFont="1" applyFill="1" applyBorder="1" applyAlignment="1" applyProtection="1">
      <alignment horizontal="center" vertical="center"/>
    </xf>
    <xf numFmtId="0" fontId="88" fillId="3" borderId="2" xfId="0" applyNumberFormat="1" applyFont="1" applyFill="1" applyBorder="1" applyAlignment="1" applyProtection="1">
      <alignment horizontal="center" vertical="center" wrapText="1"/>
    </xf>
    <xf numFmtId="0" fontId="74" fillId="3" borderId="2" xfId="0" applyNumberFormat="1" applyFont="1" applyFill="1" applyBorder="1" applyAlignment="1" applyProtection="1">
      <alignment vertical="center"/>
    </xf>
    <xf numFmtId="193" fontId="74" fillId="5" borderId="2" xfId="0" applyNumberFormat="1" applyFont="1" applyFill="1" applyBorder="1" applyAlignment="1" applyProtection="1">
      <alignment vertical="center"/>
    </xf>
    <xf numFmtId="182" fontId="74" fillId="5" borderId="2" xfId="0" applyNumberFormat="1" applyFont="1" applyFill="1" applyBorder="1" applyAlignment="1" applyProtection="1">
      <alignment vertical="center"/>
    </xf>
    <xf numFmtId="49" fontId="74" fillId="0" borderId="0" xfId="0" applyNumberFormat="1" applyFont="1" applyAlignment="1" applyProtection="1"/>
    <xf numFmtId="191" fontId="74" fillId="3" borderId="2" xfId="0" applyNumberFormat="1" applyFont="1" applyFill="1" applyBorder="1" applyAlignment="1" applyProtection="1">
      <alignment horizontal="left" vertical="center"/>
      <protection locked="0"/>
    </xf>
    <xf numFmtId="193" fontId="74" fillId="6" borderId="2" xfId="0" applyNumberFormat="1" applyFont="1" applyFill="1" applyBorder="1" applyAlignment="1" applyProtection="1">
      <alignment vertical="center"/>
    </xf>
    <xf numFmtId="182" fontId="74" fillId="3" borderId="2" xfId="0" applyNumberFormat="1" applyFont="1" applyFill="1" applyBorder="1" applyAlignment="1" applyProtection="1">
      <alignment horizontal="left" vertical="center"/>
      <protection locked="0"/>
    </xf>
    <xf numFmtId="191" fontId="74" fillId="3" borderId="8" xfId="0" applyNumberFormat="1" applyFont="1" applyFill="1" applyBorder="1" applyAlignment="1" applyProtection="1">
      <alignment horizontal="left" vertical="center"/>
      <protection locked="0"/>
    </xf>
    <xf numFmtId="182" fontId="74" fillId="3" borderId="8" xfId="0" applyNumberFormat="1" applyFont="1" applyFill="1" applyBorder="1" applyAlignment="1" applyProtection="1">
      <alignment horizontal="left" vertical="center"/>
      <protection locked="0"/>
    </xf>
    <xf numFmtId="182" fontId="74" fillId="4" borderId="2" xfId="0" applyNumberFormat="1" applyFont="1" applyFill="1" applyBorder="1" applyAlignment="1" applyProtection="1">
      <alignment horizontal="left" vertical="center"/>
      <protection locked="0"/>
    </xf>
    <xf numFmtId="191" fontId="49" fillId="3" borderId="2" xfId="0" applyNumberFormat="1" applyFont="1" applyFill="1" applyBorder="1" applyAlignment="1" applyProtection="1">
      <alignment horizontal="left" vertical="center"/>
      <protection locked="0"/>
    </xf>
    <xf numFmtId="0" fontId="74" fillId="3" borderId="8" xfId="0" applyNumberFormat="1" applyFont="1" applyFill="1" applyBorder="1" applyAlignment="1" applyProtection="1">
      <alignment vertical="center"/>
    </xf>
    <xf numFmtId="193" fontId="100" fillId="0" borderId="2" xfId="0" applyNumberFormat="1" applyFont="1" applyFill="1" applyBorder="1" applyAlignment="1" applyProtection="1">
      <alignment vertical="center"/>
    </xf>
    <xf numFmtId="193" fontId="74" fillId="0" borderId="2" xfId="0" applyNumberFormat="1" applyFont="1" applyFill="1" applyBorder="1" applyAlignment="1" applyProtection="1">
      <alignment vertical="center"/>
      <protection locked="0"/>
    </xf>
    <xf numFmtId="193" fontId="74" fillId="4" borderId="2" xfId="0" applyNumberFormat="1" applyFont="1" applyFill="1" applyBorder="1" applyAlignment="1" applyProtection="1">
      <alignment vertical="center"/>
    </xf>
    <xf numFmtId="191" fontId="74" fillId="0" borderId="2" xfId="0" applyNumberFormat="1" applyFont="1" applyFill="1" applyBorder="1" applyAlignment="1" applyProtection="1">
      <alignment horizontal="left" vertical="center"/>
      <protection locked="0"/>
    </xf>
    <xf numFmtId="182" fontId="74" fillId="0" borderId="2" xfId="0" applyNumberFormat="1" applyFont="1" applyFill="1" applyBorder="1" applyAlignment="1" applyProtection="1">
      <alignment horizontal="left" vertical="center"/>
      <protection locked="0"/>
    </xf>
    <xf numFmtId="0" fontId="100" fillId="3" borderId="2" xfId="0" applyNumberFormat="1" applyFont="1" applyFill="1" applyBorder="1" applyAlignment="1" applyProtection="1">
      <alignment vertical="center"/>
    </xf>
    <xf numFmtId="182" fontId="49" fillId="3" borderId="2" xfId="0" applyNumberFormat="1" applyFont="1" applyFill="1" applyBorder="1" applyAlignment="1" applyProtection="1">
      <alignment horizontal="left" vertical="center"/>
      <protection locked="0"/>
    </xf>
    <xf numFmtId="0" fontId="49" fillId="3" borderId="2" xfId="0" applyNumberFormat="1" applyFont="1" applyFill="1" applyBorder="1" applyAlignment="1" applyProtection="1">
      <alignment vertical="center"/>
    </xf>
    <xf numFmtId="193" fontId="74" fillId="7" borderId="2" xfId="0" applyNumberFormat="1" applyFont="1" applyFill="1" applyBorder="1" applyAlignment="1" applyProtection="1">
      <alignment vertical="center"/>
    </xf>
    <xf numFmtId="0" fontId="49" fillId="3" borderId="2" xfId="0" applyNumberFormat="1" applyFont="1" applyFill="1" applyBorder="1" applyAlignment="1" applyProtection="1">
      <alignment horizontal="left" vertical="center"/>
    </xf>
    <xf numFmtId="0" fontId="49" fillId="3" borderId="11" xfId="0" applyNumberFormat="1" applyFont="1" applyFill="1" applyBorder="1" applyAlignment="1" applyProtection="1">
      <alignment vertical="center"/>
    </xf>
    <xf numFmtId="0" fontId="74" fillId="3" borderId="11" xfId="0" applyNumberFormat="1" applyFont="1" applyFill="1" applyBorder="1" applyAlignment="1" applyProtection="1">
      <alignment vertical="center"/>
    </xf>
    <xf numFmtId="0" fontId="49" fillId="3" borderId="0" xfId="0" applyNumberFormat="1" applyFont="1" applyFill="1" applyAlignment="1" applyProtection="1">
      <alignment vertical="center"/>
    </xf>
    <xf numFmtId="0" fontId="32" fillId="3" borderId="2" xfId="0" applyNumberFormat="1" applyFont="1" applyFill="1" applyBorder="1" applyAlignment="1" applyProtection="1">
      <alignment vertical="center"/>
    </xf>
    <xf numFmtId="0" fontId="100" fillId="3" borderId="2" xfId="0" applyNumberFormat="1" applyFont="1" applyFill="1" applyBorder="1" applyAlignment="1" applyProtection="1">
      <alignment horizontal="distributed" vertical="center"/>
    </xf>
    <xf numFmtId="193" fontId="49" fillId="2" borderId="2" xfId="0" applyNumberFormat="1" applyFont="1" applyFill="1" applyBorder="1" applyAlignment="1" applyProtection="1">
      <alignment vertical="center" wrapText="1"/>
    </xf>
    <xf numFmtId="193" fontId="32" fillId="3" borderId="0" xfId="0" applyNumberFormat="1" applyFont="1" applyFill="1" applyAlignment="1" applyProtection="1">
      <alignment vertical="center"/>
    </xf>
    <xf numFmtId="0" fontId="101" fillId="0" borderId="0" xfId="0" applyNumberFormat="1" applyFont="1" applyFill="1" applyAlignment="1" applyProtection="1">
      <alignment vertical="center"/>
    </xf>
    <xf numFmtId="0" fontId="32" fillId="0" borderId="0" xfId="0" applyNumberFormat="1" applyFont="1" applyFill="1" applyAlignment="1" applyProtection="1">
      <alignment horizontal="right" vertical="center"/>
    </xf>
    <xf numFmtId="0" fontId="74" fillId="4" borderId="2" xfId="0" applyNumberFormat="1" applyFont="1" applyFill="1" applyBorder="1" applyAlignment="1" applyProtection="1">
      <alignment vertical="center"/>
    </xf>
    <xf numFmtId="0" fontId="49" fillId="0" borderId="2" xfId="0" applyNumberFormat="1" applyFont="1" applyFill="1" applyBorder="1" applyAlignment="1" applyProtection="1">
      <alignment vertical="center"/>
    </xf>
    <xf numFmtId="182" fontId="74" fillId="0" borderId="2" xfId="0" applyNumberFormat="1" applyFont="1" applyFill="1" applyBorder="1" applyAlignment="1" applyProtection="1">
      <alignment vertical="center"/>
    </xf>
    <xf numFmtId="0" fontId="32" fillId="0" borderId="19" xfId="0" applyNumberFormat="1" applyFont="1" applyFill="1" applyBorder="1" applyAlignment="1" applyProtection="1">
      <alignment horizontal="left" vertical="center" wrapText="1"/>
    </xf>
  </cellXfs>
  <cellStyles count="2777">
    <cellStyle name="常规" xfId="0" builtinId="0"/>
    <cellStyle name="_2003-17" xfId="1"/>
    <cellStyle name="差_省级明细_Xl0000071_2017年预算草案（债务）" xfId="2"/>
    <cellStyle name="差_省级明细" xfId="3"/>
    <cellStyle name="千位分隔" xfId="4" builtinId="3"/>
    <cellStyle name="差_(财政总决算简表-2016年)收入导出数据" xfId="5"/>
    <cellStyle name="好_省级明细_Book1" xfId="6"/>
    <cellStyle name="货币" xfId="7" builtinId="4"/>
    <cellStyle name="千位分隔[0]" xfId="8" builtinId="6"/>
    <cellStyle name="百分比" xfId="9" builtinId="5"/>
    <cellStyle name="好_2011年预算大表11-26_支出汇总" xfId="10"/>
    <cellStyle name="货币[0]" xfId="11" builtinId="7"/>
    <cellStyle name="差_省级明细_全省预算代编 2" xfId="12"/>
    <cellStyle name="60% - 强调文字颜色 2 2 2" xfId="13"/>
    <cellStyle name="标题" xfId="14"/>
    <cellStyle name="差_gdp" xfId="15"/>
    <cellStyle name="????" xfId="16"/>
    <cellStyle name="差_省电力2008年 工作表_2014省级收入及财力12.12（更新后）" xfId="17"/>
    <cellStyle name="Input [yellow]" xfId="18"/>
    <cellStyle name="??¨′" xfId="19"/>
    <cellStyle name="好_2007年收支情况及2008年收支预计表(汇总表)_2014省级收入及财力12.12（更新后）" xfId="20"/>
    <cellStyle name="Comma_04" xfId="21"/>
    <cellStyle name="差_市辖区测算20080510_不含人员经费系数_2014省级收入12.2（更新后）" xfId="22"/>
    <cellStyle name="60% - 着色 2" xfId="23"/>
    <cellStyle name="差_分县成本差异系数_不含人员经费系数_2014省级收入12.2（更新后）" xfId="24"/>
    <cellStyle name="差_核定人数下发表_2014省级收入及财力12.12（更新后）" xfId="25"/>
    <cellStyle name="强调文字颜色 2 3 2" xfId="26"/>
    <cellStyle name="输入" xfId="27"/>
    <cellStyle name="20% - 强调文字颜色 3" xfId="28"/>
    <cellStyle name="???§??" xfId="29"/>
    <cellStyle name="Accent2 - 40%" xfId="30"/>
    <cellStyle name="超链接" xfId="31" builtinId="8"/>
    <cellStyle name="差_省级明细_副本1.2 2" xfId="32"/>
    <cellStyle name="好_省级明细_23 2" xfId="33"/>
    <cellStyle name="差" xfId="34"/>
    <cellStyle name="40% - 强调文字颜色 3" xfId="35"/>
    <cellStyle name="60% - 强调文字颜色 3" xfId="36"/>
    <cellStyle name="60% - 强调文字颜色 6 3 2" xfId="37"/>
    <cellStyle name="Accent2 - 60%" xfId="38"/>
    <cellStyle name="标题 2 3_1.3日 2017年预算草案 - 副本" xfId="39"/>
    <cellStyle name="Ç§î»[0]" xfId="40"/>
    <cellStyle name="差_教育(按照总人口测算）—20080416_不含人员经费系数_省级财力12.12" xfId="41"/>
    <cellStyle name="百_04-19" xfId="42"/>
    <cellStyle name="已访问的超链接" xfId="43" builtinId="9"/>
    <cellStyle name="差_财政供养人员" xfId="44"/>
    <cellStyle name="注释" xfId="45"/>
    <cellStyle name="货_NJ18-15" xfId="46"/>
    <cellStyle name="60% - 强调文字颜色 2 3" xfId="47"/>
    <cellStyle name="差_安徽 缺口县区测算(地方填报)1_财力性转移支付2010年预算参考数" xfId="48"/>
    <cellStyle name="百_NJ17-26" xfId="49"/>
    <cellStyle name="差_县区合并测算20080421_民生政策最低支出需求_2014省级收入12.2（更新后）" xfId="50"/>
    <cellStyle name="?¡ì?" xfId="51"/>
    <cellStyle name="60% - 强调文字颜色 2" xfId="52"/>
    <cellStyle name="标题 4" xfId="53"/>
    <cellStyle name="差_省级明细 2" xfId="54"/>
    <cellStyle name="?§??[" xfId="55"/>
    <cellStyle name="Comma 2" xfId="56"/>
    <cellStyle name="好_河南 缺口县区测算(地方填报)_2014省级收入及财力12.12（更新后）" xfId="57"/>
    <cellStyle name="百_NJ18-39" xfId="58"/>
    <cellStyle name="警告文本" xfId="59"/>
    <cellStyle name="?§??·" xfId="60"/>
    <cellStyle name="解释性文本" xfId="61"/>
    <cellStyle name="百分比 4" xfId="62"/>
    <cellStyle name="20% - 强调文字颜色 1 2_3.2017全省支出" xfId="63"/>
    <cellStyle name="标题 1" xfId="64"/>
    <cellStyle name="差_测算结果汇总_财力性转移支付2010年预算参考数" xfId="65"/>
    <cellStyle name="差_农林水和城市维护标准支出20080505－县区合计_财力性转移支付2010年预算参考数" xfId="66"/>
    <cellStyle name="标题 2" xfId="67"/>
    <cellStyle name="标题 3" xfId="68"/>
    <cellStyle name="60% - 强调文字颜色 1" xfId="69"/>
    <cellStyle name="60% - 强调文字颜色 4" xfId="70"/>
    <cellStyle name="常规 13_2017年预算草案（债务）" xfId="71"/>
    <cellStyle name="Accent5_Sheet2" xfId="72"/>
    <cellStyle name="输出" xfId="73"/>
    <cellStyle name="计算" xfId="74"/>
    <cellStyle name="差_县区合并测算20080423(按照各省比重）_省级财力12.12" xfId="75"/>
    <cellStyle name="Input" xfId="76"/>
    <cellStyle name="检查单元格" xfId="77"/>
    <cellStyle name="差_河南 缺口县区测算(地方填报)_省级财力12.12" xfId="78"/>
    <cellStyle name="40% - 强调文字颜色 4 2" xfId="79"/>
    <cellStyle name="20% - 强调文字颜色 6" xfId="80"/>
    <cellStyle name="强调文字颜色 2" xfId="81"/>
    <cellStyle name="»õ±ò[0]" xfId="82"/>
    <cellStyle name="百_2005-19" xfId="83"/>
    <cellStyle name="Currency [0]" xfId="84"/>
    <cellStyle name="百_NJ18-08" xfId="85"/>
    <cellStyle name="百_NJ18-13" xfId="86"/>
    <cellStyle name="链接单元格" xfId="87"/>
    <cellStyle name="差_文体广播事业(按照总人口测算）—20080416_2014省级收入及财力12.12（更新后）" xfId="88"/>
    <cellStyle name="60% - 强调文字颜色 4 2 3" xfId="89"/>
    <cellStyle name="汇总" xfId="90"/>
    <cellStyle name="差_Book2" xfId="91"/>
    <cellStyle name="标题 1 2_1.3日 2017年预算草案 - 副本" xfId="92"/>
    <cellStyle name="好" xfId="93"/>
    <cellStyle name="差_转移支付" xfId="94"/>
    <cellStyle name="20% - 强调文字颜色 3 3" xfId="95"/>
    <cellStyle name="好_全省基金收入" xfId="96"/>
    <cellStyle name="差_教育(按照总人口测算）—20080416_县市旗测算-新科目（含人口规模效应）_财力性转移支付2010年预算参考数" xfId="97"/>
    <cellStyle name="Heading 3" xfId="98"/>
    <cellStyle name="适中" xfId="99"/>
    <cellStyle name="20% - 强调文字颜色 5" xfId="100"/>
    <cellStyle name="差_市辖区测算-新科目（20080626）_不含人员经费系数_省级财力12.12" xfId="101"/>
    <cellStyle name="强调文字颜色 1" xfId="102"/>
    <cellStyle name="差_行政（人员）_县市旗测算-新科目（含人口规模效应）" xfId="103"/>
    <cellStyle name="百_2005-18" xfId="104"/>
    <cellStyle name="百_NJ18-07" xfId="105"/>
    <cellStyle name="百_NJ18-12" xfId="106"/>
    <cellStyle name="20% - 强调文字颜色 1" xfId="107"/>
    <cellStyle name="40% - 强调文字颜色 1" xfId="108"/>
    <cellStyle name="差_县市旗测算-新科目（20080626）_不含人员经费系数" xfId="109"/>
    <cellStyle name="好_河南省----2009-05-21（补充数据）_2014省级收入及财力12.12（更新后）" xfId="110"/>
    <cellStyle name="差_2006年27重庆_2014省级收入及财力12.12（更新后）" xfId="111"/>
    <cellStyle name="40% - 强调文字颜色 4 3 2" xfId="112"/>
    <cellStyle name="好_gdp" xfId="113"/>
    <cellStyle name="»õ±ò_10" xfId="114"/>
    <cellStyle name="20% - 强调文字颜色 2" xfId="115"/>
    <cellStyle name="40% - 强调文字颜色 2" xfId="116"/>
    <cellStyle name="差_教育(按照总人口测算）—20080416_不含人员经费系数_财力性转移支付2010年预算参考数" xfId="117"/>
    <cellStyle name="百_NJ18-09" xfId="118"/>
    <cellStyle name="百_NJ18-14" xfId="119"/>
    <cellStyle name="强调文字颜色 3" xfId="120"/>
    <cellStyle name="强调文字颜色 4" xfId="121"/>
    <cellStyle name="???à" xfId="122"/>
    <cellStyle name="20% - 强调文字颜色 4" xfId="123"/>
    <cellStyle name="好_2011年预算表格2010.12.9_2014省级收入及财力12.12（更新后）" xfId="124"/>
    <cellStyle name="计算 3" xfId="125"/>
    <cellStyle name="好_其他部门(按照总人口测算）—20080416_县市旗测算-新科目（含人口规模效应）_财力性转移支付2010年预算参考数" xfId="126"/>
    <cellStyle name="20% - 着色 1" xfId="127"/>
    <cellStyle name="40% - 强调文字颜色 4" xfId="128"/>
    <cellStyle name="强调文字颜色 5" xfId="129"/>
    <cellStyle name="差_行政公检法测算_县市旗测算-新科目（含人口规模效应）" xfId="130"/>
    <cellStyle name="百_NJ18-21" xfId="131"/>
    <cellStyle name="40% - 强调文字颜色 5" xfId="132"/>
    <cellStyle name="差_行政(燃修费)_民生政策最低支出需求" xfId="133"/>
    <cellStyle name="计算 4" xfId="134"/>
    <cellStyle name="20% - 着色 2" xfId="135"/>
    <cellStyle name="60% - 强调文字颜色 5" xfId="136"/>
    <cellStyle name="强调文字颜色 6" xfId="137"/>
    <cellStyle name="差_2_财力性转移支付2010年预算参考数" xfId="138"/>
    <cellStyle name="好_2010.10.30" xfId="139"/>
    <cellStyle name="百_NJ18-17" xfId="140"/>
    <cellStyle name="20% - 强调文字颜色 3 3 2" xfId="141"/>
    <cellStyle name="20% - 着色 3" xfId="142"/>
    <cellStyle name="40% - 强调文字颜色 6" xfId="143"/>
    <cellStyle name="差_市辖区测算20080510_县市旗测算-新科目（含人口规模效应）_2014省级收入及财力12.12（更新后）" xfId="144"/>
    <cellStyle name="0,0 &#10;NA &#10;" xfId="145"/>
    <cellStyle name="60% - 强调文字颜色 6" xfId="146"/>
    <cellStyle name="好_Book1_支出汇总" xfId="147"/>
    <cellStyle name="差_20河南(财政部2010年县级基本财力测算数据)_2014省级收入12.2（更新后）" xfId="148"/>
    <cellStyle name="差_2016-2017全省国资预算" xfId="149"/>
    <cellStyle name="??¨¬" xfId="150"/>
    <cellStyle name="??¨???" xfId="151"/>
    <cellStyle name="60% - 强调文字颜色 4 2" xfId="152"/>
    <cellStyle name="样式 1_20170103省级2017年预算情况表" xfId="153"/>
    <cellStyle name="Neutral" xfId="154"/>
    <cellStyle name="??¡" xfId="155"/>
    <cellStyle name="好_河南省----2009-05-21（补充数据）_2017年预算草案（债务）" xfId="156"/>
    <cellStyle name="??¨" xfId="157"/>
    <cellStyle name="标题 3 2 2" xfId="158"/>
    <cellStyle name="好_27重庆" xfId="159"/>
    <cellStyle name=" " xfId="160"/>
    <cellStyle name="??" xfId="161"/>
    <cellStyle name="???" xfId="162"/>
    <cellStyle name="差_县市旗测算-新科目（20080627）" xfId="163"/>
    <cellStyle name="差_市辖区测算20080510_不含人员经费系数_省级财力12.12" xfId="164"/>
    <cellStyle name="Accent3 - 60%" xfId="165"/>
    <cellStyle name="差_12滨州_2014省级收入12.2（更新后）" xfId="166"/>
    <cellStyle name="???¨" xfId="167"/>
    <cellStyle name="差_省级明细_政府性基金人大会表格1稿_2017年预算草案（债务）" xfId="168"/>
    <cellStyle name="百_NJ18-19" xfId="169"/>
    <cellStyle name="差_省级明细_基金最新 2" xfId="170"/>
    <cellStyle name="差_城建部门" xfId="171"/>
    <cellStyle name="???¨¤" xfId="172"/>
    <cellStyle name="???à¨" xfId="173"/>
    <cellStyle name="好_省级明细_2016年预算草案1.13_支出汇总" xfId="174"/>
    <cellStyle name="百_03-17" xfId="175"/>
    <cellStyle name="??_NJ02-44" xfId="176"/>
    <cellStyle name="??¡à¨" xfId="177"/>
    <cellStyle name="3_05" xfId="178"/>
    <cellStyle name="差_云南 缺口县区测算(地方填报)_省级财力12.12" xfId="179"/>
    <cellStyle name="??¨¬???" xfId="180"/>
    <cellStyle name="差_20160105省级2016年预算情况表（最新）_基金汇总" xfId="181"/>
    <cellStyle name="_2005-17" xfId="182"/>
    <cellStyle name="差_基金安排表" xfId="183"/>
    <cellStyle name="40% - 强调文字颜色 4 2 2" xfId="184"/>
    <cellStyle name="归盒啦_95" xfId="185"/>
    <cellStyle name="??±" xfId="186"/>
    <cellStyle name="Linked Cell" xfId="187"/>
    <cellStyle name="差_河南省----2009-05-21（补充数据） 2" xfId="188"/>
    <cellStyle name="??±ò[" xfId="189"/>
    <cellStyle name="??ì" xfId="190"/>
    <cellStyle name="Title" xfId="191"/>
    <cellStyle name="好_汇总表_省级财力12.12" xfId="192"/>
    <cellStyle name="百_NJ17-22" xfId="193"/>
    <cellStyle name="??ì???" xfId="194"/>
    <cellStyle name="??ì??[" xfId="195"/>
    <cellStyle name="差_县市旗测算-新科目（20080626）_县市旗测算-新科目（含人口规模效应）" xfId="196"/>
    <cellStyle name="20% - 强调文字颜色 4 2_3.2017全省支出" xfId="197"/>
    <cellStyle name="?¡ì??¡¤" xfId="198"/>
    <cellStyle name="好_文体广播事业(按照总人口测算）—20080416" xfId="199"/>
    <cellStyle name="好_财力差异计算表(不含非农业区)_2014省级收入12.2（更新后）" xfId="200"/>
    <cellStyle name="20% - 强调文字颜色 6 2 2" xfId="201"/>
    <cellStyle name="40% - 强调文字颜色 4 4" xfId="202"/>
    <cellStyle name="?§" xfId="203"/>
    <cellStyle name="_2010.10.30" xfId="204"/>
    <cellStyle name="好_分析缺口率_2014省级收入12.2（更新后）" xfId="205"/>
    <cellStyle name="?§?" xfId="206"/>
    <cellStyle name="差_Xl0000068_支出汇总" xfId="207"/>
    <cellStyle name="20% - 强调文字颜色 2 2 4" xfId="208"/>
    <cellStyle name="?§??" xfId="209"/>
    <cellStyle name="20% - 强调文字颜色 4 2 5" xfId="210"/>
    <cellStyle name="常规 4 2_2.2017全省收入" xfId="211"/>
    <cellStyle name="»õ±ò" xfId="212"/>
    <cellStyle name="差_Xl0000068" xfId="213"/>
    <cellStyle name="?§??[0" xfId="214"/>
    <cellStyle name="40% - 强调文字颜色 3 2 3" xfId="215"/>
    <cellStyle name="差_表一_2014省级收入12.2（更新后）" xfId="216"/>
    <cellStyle name="40% - 强调文字颜色 3 2_3.2017全省支出" xfId="217"/>
    <cellStyle name="?鹎%U龡&amp;H齲_x0001_C铣_x0014__x0007__x0001__x0001_" xfId="218"/>
    <cellStyle name="_NJ17-25" xfId="219"/>
    <cellStyle name="_05" xfId="220"/>
    <cellStyle name="60% - 强调文字颜色 3 4" xfId="221"/>
    <cellStyle name="_1" xfId="222"/>
    <cellStyle name="_13" xfId="223"/>
    <cellStyle name="40% - 强调文字颜色 6 2_3.2017全省支出" xfId="224"/>
    <cellStyle name="60% - Accent1" xfId="225"/>
    <cellStyle name="60% - 着色 4" xfId="226"/>
    <cellStyle name="差_行政（人员）_2014省级收入12.2（更新后）" xfId="227"/>
    <cellStyle name="_13-19" xfId="228"/>
    <cellStyle name="标题 1 2" xfId="229"/>
    <cellStyle name="好_省级明细_23_基金汇总" xfId="230"/>
    <cellStyle name="差_省级明细_副本1.2_基金汇总" xfId="231"/>
    <cellStyle name="_13-19(1)" xfId="232"/>
    <cellStyle name="_16" xfId="233"/>
    <cellStyle name="60% - Accent4" xfId="234"/>
    <cellStyle name="常规_4268D4A09C5B01B0E0530A0804CB4AF3" xfId="235"/>
    <cellStyle name="_17" xfId="236"/>
    <cellStyle name="强调文字颜色 4 2" xfId="237"/>
    <cellStyle name="差_Material reprot In Mar" xfId="238"/>
    <cellStyle name="60% - Accent5" xfId="239"/>
    <cellStyle name="差_0605石屏县_2014省级收入及财力12.12（更新后）" xfId="240"/>
    <cellStyle name="_2005-09" xfId="241"/>
    <cellStyle name="好_2006年22湖南_2014省级收入及财力12.12（更新后）" xfId="242"/>
    <cellStyle name="20% - 强调文字颜色 1 2" xfId="243"/>
    <cellStyle name="差_青海 缺口县区测算(地方填报)_省级财力12.12" xfId="244"/>
    <cellStyle name="_2005-18" xfId="245"/>
    <cellStyle name="_2005-19" xfId="246"/>
    <cellStyle name="_NJ18-13" xfId="247"/>
    <cellStyle name="_2006-2" xfId="248"/>
    <cellStyle name="好_2007年中央财政与河南省财政年终决算结算单 2" xfId="249"/>
    <cellStyle name="20% - 强调文字颜色 2 2 5" xfId="250"/>
    <cellStyle name="_2010省对市县转移支付测算表(10-21）" xfId="251"/>
    <cellStyle name="好_测算结果汇总_2014省级收入12.2（更新后）" xfId="252"/>
    <cellStyle name="_29" xfId="253"/>
    <cellStyle name="_Book3" xfId="254"/>
    <cellStyle name="_ET_STYLE_NoName_00_" xfId="255"/>
    <cellStyle name="_ET_STYLE_NoName_00__20161017---核定基数定表" xfId="256"/>
    <cellStyle name="千位分隔 4" xfId="257"/>
    <cellStyle name="差_人员工资和公用经费2_省级财力12.12" xfId="258"/>
    <cellStyle name="差_2008年支出调整_2014省级收入12.2（更新后）" xfId="259"/>
    <cellStyle name="标题 4 3" xfId="260"/>
    <cellStyle name="_NJ09-05" xfId="261"/>
    <cellStyle name="千位分" xfId="262"/>
    <cellStyle name="_NJ18-27" xfId="263"/>
    <cellStyle name="注释 2 6" xfId="264"/>
    <cellStyle name="_NJ17-06" xfId="265"/>
    <cellStyle name="_NJ17-24" xfId="266"/>
    <cellStyle name="差_县市旗测算-新科目（20080627）_县市旗测算-新科目（含人口规模效应）_省级财力12.12" xfId="267"/>
    <cellStyle name="_NJ17-26" xfId="268"/>
    <cellStyle name="百分比 2 2" xfId="269"/>
    <cellStyle name="好_省级明细_副本最新_支出汇总" xfId="270"/>
    <cellStyle name="差_缺口县区测算(财政部标准)_省级财力12.12" xfId="271"/>
    <cellStyle name="_定稿" xfId="272"/>
    <cellStyle name="差_34青海_省级财力12.12" xfId="273"/>
    <cellStyle name="_分市分省GDP" xfId="274"/>
    <cellStyle name="差_Book2_2014省级收入12.2（更新后）" xfId="275"/>
    <cellStyle name="_副本2006-2" xfId="276"/>
    <cellStyle name="_副本2006-2新" xfId="277"/>
    <cellStyle name="40% - 强调文字颜色 4 2 4" xfId="278"/>
    <cellStyle name="常规_河南省2011年度财政总决算生成表20120425" xfId="279"/>
    <cellStyle name="_转移支付" xfId="280"/>
    <cellStyle name="_综合数据" xfId="281"/>
    <cellStyle name="好_一般预算支出口径剔除表" xfId="282"/>
    <cellStyle name="差_汇总_财力性转移支付2010年预算参考数" xfId="283"/>
    <cellStyle name="20% - 强调文字颜色 3 2 5" xfId="284"/>
    <cellStyle name="差_卫生(按照总人口测算）—20080416_不含人员经费系数_财力性转移支付2010年预算参考数" xfId="285"/>
    <cellStyle name="_纵横对比" xfId="286"/>
    <cellStyle name="40% - 强调文字颜色 2 2_3.2017全省支出" xfId="287"/>
    <cellStyle name="好_Book2_2014省级收入12.2（更新后）" xfId="288"/>
    <cellStyle name="¡ã¨" xfId="289"/>
    <cellStyle name="差_34青海_2014省级收入及财力12.12（更新后）" xfId="290"/>
    <cellStyle name="Accent6_2006年33甘肃" xfId="291"/>
    <cellStyle name="百_NJ09-05" xfId="292"/>
    <cellStyle name="百_NJ18-27" xfId="293"/>
    <cellStyle name="百_NJ18-32" xfId="294"/>
    <cellStyle name="差_2008经常性收入" xfId="295"/>
    <cellStyle name="»õ" xfId="296"/>
    <cellStyle name="好_分县成本差异系数_民生政策最低支出需求_2014省级收入12.2（更新后）" xfId="297"/>
    <cellStyle name="60% - 强调文字颜色 5 2" xfId="298"/>
    <cellStyle name="»õ±ò[" xfId="299"/>
    <cellStyle name="好_县区合并测算20080421_财力性转移支付2010年预算参考数" xfId="300"/>
    <cellStyle name="20% - 强调文字颜色 4 2 3" xfId="301"/>
    <cellStyle name="Accent6 - 40%" xfId="302"/>
    <cellStyle name="好_2007一般预算支出口径剔除表_财力性转移支付2010年预算参考数" xfId="303"/>
    <cellStyle name="差_27重庆_2014省级收入12.2（更新后）" xfId="304"/>
    <cellStyle name="°" xfId="305"/>
    <cellStyle name="°_05" xfId="306"/>
    <cellStyle name="好_不含人员经费系数_2014省级收入12.2（更新后）" xfId="307"/>
    <cellStyle name="°_1" xfId="308"/>
    <cellStyle name="差_县区合并测算20080423(按照各省比重）_不含人员经费系数" xfId="309"/>
    <cellStyle name="Normal_#10-Headcount" xfId="310"/>
    <cellStyle name="°_17" xfId="311"/>
    <cellStyle name="60% - 强调文字颜色 1 3 2" xfId="312"/>
    <cellStyle name="Filter Input Text" xfId="313"/>
    <cellStyle name="好_测算总表" xfId="314"/>
    <cellStyle name="°_2003-17" xfId="315"/>
    <cellStyle name="°_2006-2" xfId="316"/>
    <cellStyle name="差_缺口县区测算（11.13）_2014省级收入12.2（更新后）" xfId="317"/>
    <cellStyle name="°_Book3" xfId="318"/>
    <cellStyle name="60% - Accent3" xfId="319"/>
    <cellStyle name="°_NJ17-14" xfId="320"/>
    <cellStyle name="°_定稿" xfId="321"/>
    <cellStyle name="20% - 强调文字颜色 4 4" xfId="322"/>
    <cellStyle name="差_省级明细_全省预算代编" xfId="323"/>
    <cellStyle name="差_复件 复件 2010年预算表格－2010-03-26-（含表间 公式）_2014省级收入及财力12.12（更新后）" xfId="324"/>
    <cellStyle name="°_副本2006-2" xfId="325"/>
    <cellStyle name="60% - 强调文字颜色 2 2" xfId="326"/>
    <cellStyle name="百_NJ17-25" xfId="327"/>
    <cellStyle name="°_副本2006-2新" xfId="328"/>
    <cellStyle name="60% - 强调文字颜色 3 3 2" xfId="329"/>
    <cellStyle name="40% - 强调文字颜色 4 2_3.2017全省支出" xfId="330"/>
    <cellStyle name="HEADING1" xfId="331"/>
    <cellStyle name="°_综合数据" xfId="332"/>
    <cellStyle name="好_汇总表_2014省级收入12.2（更新后）" xfId="333"/>
    <cellStyle name="百_NJ18-33" xfId="334"/>
    <cellStyle name="°_纵横对比" xfId="335"/>
    <cellStyle name="20% - 强调文字颜色 4 2 4" xfId="336"/>
    <cellStyle name="常规 3 4" xfId="337"/>
    <cellStyle name="Percent_laroux" xfId="338"/>
    <cellStyle name="°ù·" xfId="339"/>
    <cellStyle name="差_11大理_省级财力12.12" xfId="340"/>
    <cellStyle name="百_NJ18-05" xfId="341"/>
    <cellStyle name="百_NJ18-10" xfId="342"/>
    <cellStyle name="°ù·ö±è" xfId="343"/>
    <cellStyle name="0,0&#10;&#10;NA&#10;&#10;" xfId="344"/>
    <cellStyle name="好 2 4" xfId="345"/>
    <cellStyle name="40% - 强调文字颜色 5 3" xfId="346"/>
    <cellStyle name="强调文字颜色 2 2 2" xfId="347"/>
    <cellStyle name="20% - Accent1" xfId="348"/>
    <cellStyle name="Accent1 - 20%" xfId="349"/>
    <cellStyle name="强调文字颜色 2 2 3" xfId="350"/>
    <cellStyle name="差_县区合并测算20080423(按照各省比重）_民生政策最低支出需求_2014省级收入及财力12.12（更新后）" xfId="351"/>
    <cellStyle name="差_2016年中原银行税收基数短收市县负担情况表" xfId="352"/>
    <cellStyle name="20% - Accent2" xfId="353"/>
    <cellStyle name="60% - 强调文字颜色 3 2 2" xfId="354"/>
    <cellStyle name="强调文字颜色 2 2 4" xfId="355"/>
    <cellStyle name="20% - Accent3" xfId="356"/>
    <cellStyle name="差_行政公检法测算_县市旗测算-新科目（含人口规模效应）_2014省级收入12.2（更新后）" xfId="357"/>
    <cellStyle name="60% - 强调文字颜色 3 2 3" xfId="358"/>
    <cellStyle name="好_汇总_省级财力12.12" xfId="359"/>
    <cellStyle name="20% - Accent4" xfId="360"/>
    <cellStyle name="60% - 强调文字颜色 3 2 4" xfId="361"/>
    <cellStyle name="货币[" xfId="362"/>
    <cellStyle name="好_11大理_财力性转移支付2010年预算参考数" xfId="363"/>
    <cellStyle name="20% - Accent5" xfId="364"/>
    <cellStyle name="20% - Accent6" xfId="365"/>
    <cellStyle name="好_电力公司增值税划转_省级财力12.12" xfId="366"/>
    <cellStyle name="20% - 强调文字颜色 1 2 2" xfId="367"/>
    <cellStyle name="差_行政（人员）_不含人员经费系数_2014省级收入及财力12.12（更新后）" xfId="368"/>
    <cellStyle name="差_2008年全省人员信息" xfId="369"/>
    <cellStyle name="Note" xfId="370"/>
    <cellStyle name="20% - 强调文字颜色 1 2 3" xfId="371"/>
    <cellStyle name="40% - 强调文字颜色 2 2" xfId="372"/>
    <cellStyle name="好_2007一般预算支出口径剔除表" xfId="373"/>
    <cellStyle name="20% - 强调文字颜色 1 2 4" xfId="374"/>
    <cellStyle name="好_省电力2008年 工作表_基金汇总" xfId="375"/>
    <cellStyle name="40% - 强调文字颜色 2 3" xfId="376"/>
    <cellStyle name="20% - 强调文字颜色 1 2 5" xfId="377"/>
    <cellStyle name="20% - 强调文字颜色 1 3" xfId="378"/>
    <cellStyle name="好_20171126--2018年省级收入预算（打印）" xfId="379"/>
    <cellStyle name="20% - 强调文字颜色 1 3 2" xfId="380"/>
    <cellStyle name="好_Xl0000068_2017年预算草案（债务）" xfId="381"/>
    <cellStyle name="Accent5 - 20%" xfId="382"/>
    <cellStyle name="差_22湖南_省级财力12.12" xfId="383"/>
    <cellStyle name="20% - 强调文字颜色 1 4" xfId="384"/>
    <cellStyle name="差_Xl0000071_收入汇总" xfId="385"/>
    <cellStyle name="20% - 强调文字颜色 2 2" xfId="386"/>
    <cellStyle name="好_Sheet1_2" xfId="387"/>
    <cellStyle name="差_行政(燃修费)_不含人员经费系数" xfId="388"/>
    <cellStyle name="20% - 强调文字颜色 2 2 2" xfId="389"/>
    <cellStyle name="差_其他部门(按照总人口测算）—20080416_县市旗测算-新科目（含人口规模效应）_省级财力12.12" xfId="390"/>
    <cellStyle name="20% - 强调文字颜色 2 2 3" xfId="391"/>
    <cellStyle name="20% - 强调文字颜色 2 2_3.2017全省支出" xfId="392"/>
    <cellStyle name="20% - 强调文字颜色 2 3" xfId="393"/>
    <cellStyle name="3_03-17" xfId="394"/>
    <cellStyle name="好_河南 缺口县区测算(地方填报)_省级财力12.12" xfId="395"/>
    <cellStyle name="20% - 强调文字颜色 2 3 2" xfId="396"/>
    <cellStyle name="20% - 强调文字颜色 2 4" xfId="397"/>
    <cellStyle name="20% - 强调文字颜色 3 2" xfId="398"/>
    <cellStyle name="Currency_04" xfId="399"/>
    <cellStyle name="Heading 2" xfId="400"/>
    <cellStyle name="20% - 强调文字颜色 3 2 2" xfId="401"/>
    <cellStyle name="20% - 强调文字颜色 3 2 3" xfId="402"/>
    <cellStyle name="链接单元格 3_1.3日 2017年预算草案 - 副本" xfId="403"/>
    <cellStyle name="20% - 强调文字颜色 3 2 4" xfId="404"/>
    <cellStyle name="20% - 强调文字颜色 3 2_3.2017全省支出" xfId="405"/>
    <cellStyle name="差_财力差异计算表(不含非农业区)_2014省级收入及财力12.12（更新后）" xfId="406"/>
    <cellStyle name="20% - 强调文字颜色 3 4" xfId="407"/>
    <cellStyle name="60% - 强调文字颜色 1 2" xfId="408"/>
    <cellStyle name="Heading 4" xfId="409"/>
    <cellStyle name="20% - 强调文字颜色 4 2" xfId="410"/>
    <cellStyle name="差_2010年收入预测表（20091218)）" xfId="411"/>
    <cellStyle name="百_NJ17-18" xfId="412"/>
    <cellStyle name="百_NJ17-23" xfId="413"/>
    <cellStyle name="20% - 强调文字颜色 4 2 2" xfId="414"/>
    <cellStyle name="20% - 强调文字颜色 4 3" xfId="415"/>
    <cellStyle name="百_NJ17-19" xfId="416"/>
    <cellStyle name="20% - 强调文字颜色 4 3 2" xfId="417"/>
    <cellStyle name="20% - 强调文字颜色 5 2" xfId="418"/>
    <cellStyle name="20% - 强调文字颜色 5 2 2" xfId="419"/>
    <cellStyle name="差_卫生(按照总人口测算）—20080416_不含人员经费系数_2014省级收入及财力12.12（更新后）" xfId="420"/>
    <cellStyle name="40% - 着色 2" xfId="421"/>
    <cellStyle name="20% - 强调文字颜色 5 2 3" xfId="422"/>
    <cellStyle name="40% - 着色 3" xfId="423"/>
    <cellStyle name="20% - 强调文字颜色 5 2 4" xfId="424"/>
    <cellStyle name="40% - 着色 4" xfId="425"/>
    <cellStyle name="差_不含人员经费系数_2014省级收入及财力12.12（更新后）" xfId="426"/>
    <cellStyle name="20% - 强调文字颜色 5 2 5" xfId="427"/>
    <cellStyle name="20% - 强调文字颜色 6 2_3.2017全省支出" xfId="428"/>
    <cellStyle name="40% - 着色 5" xfId="429"/>
    <cellStyle name="20% - 强调文字颜色 5 2_3.2017全省支出" xfId="430"/>
    <cellStyle name="20% - 强调文字颜色 5 3" xfId="431"/>
    <cellStyle name="20% - 强调文字颜色 5 3 2" xfId="432"/>
    <cellStyle name="好_27重庆_2014省级收入12.2（更新后）" xfId="433"/>
    <cellStyle name="百分比 3" xfId="434"/>
    <cellStyle name="20% - 强调文字颜色 6 2" xfId="435"/>
    <cellStyle name="60% - 强调文字颜色 6 2 4" xfId="436"/>
    <cellStyle name="差_县区合并测算20080423(按照各省比重）" xfId="437"/>
    <cellStyle name="20% - 强调文字颜色 6 2 3" xfId="438"/>
    <cellStyle name="20% - 强调文字颜色 6 2 4" xfId="439"/>
    <cellStyle name="20% - 强调文字颜色 6 2 5" xfId="440"/>
    <cellStyle name="20% - 强调文字颜色 6 3" xfId="441"/>
    <cellStyle name="20% - 强调文字颜色 6 3 2" xfId="442"/>
    <cellStyle name="20% - 着色 4" xfId="443"/>
    <cellStyle name="20% - 着色 5" xfId="444"/>
    <cellStyle name="3" xfId="445"/>
    <cellStyle name="20% - 着色 6" xfId="446"/>
    <cellStyle name="好_2007年结算已定项目对账单 2" xfId="447"/>
    <cellStyle name="Accent2 - 20%" xfId="448"/>
    <cellStyle name="着色 2" xfId="449"/>
    <cellStyle name="差_省电力2008年 工作表_附表1-6" xfId="450"/>
    <cellStyle name="百_封面" xfId="451"/>
    <cellStyle name="差_2007年收支情况及2008年收支预计表(汇总表)" xfId="452"/>
    <cellStyle name="3?" xfId="453"/>
    <cellStyle name="3?ê" xfId="454"/>
    <cellStyle name="40% - 强调文字颜色 1 4" xfId="455"/>
    <cellStyle name="Accent2" xfId="456"/>
    <cellStyle name="3_04-19" xfId="457"/>
    <cellStyle name="40% - 强调文字颜色 5 3 2" xfId="458"/>
    <cellStyle name="好_河南 缺口县区测算(地方填报白)" xfId="459"/>
    <cellStyle name="差_05潍坊" xfId="460"/>
    <cellStyle name="60% - 强调文字颜色 5 3" xfId="461"/>
    <cellStyle name="3_2005-18" xfId="462"/>
    <cellStyle name="差_1110洱源县_2014省级收入12.2（更新后）" xfId="463"/>
    <cellStyle name="Bad" xfId="464"/>
    <cellStyle name="3_2005-19" xfId="465"/>
    <cellStyle name="差_县市旗测算-新科目（20080627）_不含人员经费系数_财力性转移支付2010年预算参考数" xfId="466"/>
    <cellStyle name="3_封面" xfId="467"/>
    <cellStyle name="Æõ" xfId="468"/>
    <cellStyle name="3¡" xfId="469"/>
    <cellStyle name="好_Xl0000071_收入汇总" xfId="470"/>
    <cellStyle name="差_省级明细_冬梅3_收入汇总" xfId="471"/>
    <cellStyle name="3￡" xfId="472"/>
    <cellStyle name="³£" xfId="473"/>
    <cellStyle name="3￡1" xfId="474"/>
    <cellStyle name="差_财政供养人员_2014省级收入12.2（更新后）" xfId="475"/>
    <cellStyle name="³£¹æ" xfId="476"/>
    <cellStyle name="好_省级明细_全省收入代编最新_2017年预算草案（债务）" xfId="477"/>
    <cellStyle name="差_2008年财政收支预算草案(1.4)_基金汇总" xfId="478"/>
    <cellStyle name="40% - Accent1" xfId="479"/>
    <cellStyle name="差_不含人员经费系数_财力性转移支付2010年预算参考数" xfId="480"/>
    <cellStyle name="40% - Accent2" xfId="481"/>
    <cellStyle name="40% - Accent3" xfId="482"/>
    <cellStyle name="标题 1 3_1.3日 2017年预算草案 - 副本" xfId="483"/>
    <cellStyle name="好_山东省民生支出标准" xfId="484"/>
    <cellStyle name="差_市辖区测算20080510_2014省级收入12.2（更新后）" xfId="485"/>
    <cellStyle name="40% - Accent4" xfId="486"/>
    <cellStyle name="Normal - Style1" xfId="487"/>
    <cellStyle name="警告文本 2" xfId="488"/>
    <cellStyle name="40% - Accent5" xfId="489"/>
    <cellStyle name="警告文本 3" xfId="490"/>
    <cellStyle name="差_省级明细_2016年预算草案1.13_支出汇总" xfId="491"/>
    <cellStyle name="差_财政供养人员_省级财力12.12" xfId="492"/>
    <cellStyle name="40% - Accent6" xfId="493"/>
    <cellStyle name="40% - 强调文字颜色 1 2" xfId="494"/>
    <cellStyle name="好_20河南" xfId="495"/>
    <cellStyle name="40% - 强调文字颜色 1 2 2" xfId="496"/>
    <cellStyle name="百_NJ18-01" xfId="497"/>
    <cellStyle name="40% - 强调文字颜色 1 2 3" xfId="498"/>
    <cellStyle name="百_NJ18-02" xfId="499"/>
    <cellStyle name="40% - 强调文字颜色 1 2 4" xfId="500"/>
    <cellStyle name="百_NJ18-03" xfId="501"/>
    <cellStyle name="差_Sheet1_全省基金收支" xfId="502"/>
    <cellStyle name="Percent [2]" xfId="503"/>
    <cellStyle name="40% - 强调文字颜色 1 2 5" xfId="504"/>
    <cellStyle name="百_NJ18-04" xfId="505"/>
    <cellStyle name="差_不含人员经费系数" xfId="506"/>
    <cellStyle name="40% - 强调文字颜色 1 2_3.2017全省支出" xfId="507"/>
    <cellStyle name="差_2_2014省级收入12.2（更新后）" xfId="508"/>
    <cellStyle name="40% - 强调文字颜色 5 2 4" xfId="509"/>
    <cellStyle name="常规 9 2" xfId="510"/>
    <cellStyle name="40% - 强调文字颜色 1 3" xfId="511"/>
    <cellStyle name="Accent1" xfId="512"/>
    <cellStyle name="40% - 强调文字颜色 1 3 2" xfId="513"/>
    <cellStyle name="好_2008年全省汇总收支计算表_2014省级收入12.2（更新后）" xfId="514"/>
    <cellStyle name="40% - 强调文字颜色 2 2 2" xfId="515"/>
    <cellStyle name="40% - 强调文字颜色 2 2 3" xfId="516"/>
    <cellStyle name="40% - 强调文字颜色 2 2 4" xfId="517"/>
    <cellStyle name="40% - 强调文字颜色 2 2 5" xfId="518"/>
    <cellStyle name="好_20 2007年河南结算单_2013省级预算附表" xfId="519"/>
    <cellStyle name="好_县区合并测算20080423(按照各省比重）_民生政策最低支出需求" xfId="520"/>
    <cellStyle name="40% - 强调文字颜色 2 3 2" xfId="521"/>
    <cellStyle name="Ç§î»" xfId="522"/>
    <cellStyle name="差_县市旗测算-新科目（20080627）_不含人员经费系数_2014省级收入12.2（更新后）" xfId="523"/>
    <cellStyle name="计算 2 2" xfId="524"/>
    <cellStyle name="40% - 强调文字颜色 3 2" xfId="525"/>
    <cellStyle name="40% - 强调文字颜色 3 2 2" xfId="526"/>
    <cellStyle name="40% - 强调文字颜色 3 2 4" xfId="527"/>
    <cellStyle name="40% - 强调文字颜色 3 2 5" xfId="528"/>
    <cellStyle name="差_市辖区测算20080510" xfId="529"/>
    <cellStyle name="40% - 强调文字颜色 3 3" xfId="530"/>
    <cellStyle name="40% - 强调文字颜色 3 3 2" xfId="531"/>
    <cellStyle name="常规 25" xfId="532"/>
    <cellStyle name="40% - 强调文字颜色 3 4" xfId="533"/>
    <cellStyle name="40% - 强调文字颜色 4 2 3" xfId="534"/>
    <cellStyle name="差_县区合并测算20080423(按照各省比重）_不含人员经费系数_财力性转移支付2010年预算参考数" xfId="535"/>
    <cellStyle name="40% - 强调文字颜色 4 2 5" xfId="536"/>
    <cellStyle name="差_3.2017全省支出" xfId="537"/>
    <cellStyle name="好_省级明细_社保2017年预算草案1.3" xfId="538"/>
    <cellStyle name="40% - 强调文字颜色 4 3" xfId="539"/>
    <cellStyle name="40% - 强调文字颜色 5 2" xfId="540"/>
    <cellStyle name="好 2 3" xfId="541"/>
    <cellStyle name="60% - 强调文字颜色 4 3" xfId="542"/>
    <cellStyle name="40% - 强调文字颜色 5 2 2" xfId="543"/>
    <cellStyle name="60% - 强调文字颜色 4 4" xfId="544"/>
    <cellStyle name="40% - 强调文字颜色 5 2 3" xfId="545"/>
    <cellStyle name="差_县区合并测算20080423(按照各省比重）_民生政策最低支出需求_省级财力12.12" xfId="546"/>
    <cellStyle name="40% - 强调文字颜色 5 2 5" xfId="547"/>
    <cellStyle name="差_Xl0000068_收入汇总" xfId="548"/>
    <cellStyle name="差_省级明细_代编全省支出预算修改 2" xfId="549"/>
    <cellStyle name="40% - 强调文字颜色 5 2_3.2017全省支出" xfId="550"/>
    <cellStyle name="差_省级明细_2017年预算草案（债务）" xfId="551"/>
    <cellStyle name="40% - 强调文字颜色 6 2" xfId="552"/>
    <cellStyle name="好 3 3" xfId="553"/>
    <cellStyle name="40% - 强调文字颜色 6 2 2" xfId="554"/>
    <cellStyle name="Date" xfId="555"/>
    <cellStyle name="40% - 强调文字颜色 6 2 3" xfId="556"/>
    <cellStyle name="差_转移支付_2014省级收入及财力12.12（更新后）" xfId="557"/>
    <cellStyle name="40% - 强调文字颜色 6 2 4" xfId="558"/>
    <cellStyle name="40% - 强调文字颜色 6 2 5" xfId="559"/>
    <cellStyle name="差_20171126--2018年省级收入预算（打印）" xfId="560"/>
    <cellStyle name="差_人员工资和公用经费_财力性转移支付2010年预算参考数" xfId="561"/>
    <cellStyle name="40% - 强调文字颜色 6 3" xfId="562"/>
    <cellStyle name="千位" xfId="563"/>
    <cellStyle name="40% - 强调文字颜色 6 3 2" xfId="564"/>
    <cellStyle name="好_下文" xfId="565"/>
    <cellStyle name="60% - 强调文字颜色 4 2 2" xfId="566"/>
    <cellStyle name="40% - 强调文字颜色 6 4" xfId="567"/>
    <cellStyle name="40% - 着色 1" xfId="568"/>
    <cellStyle name="40% - 着色 6" xfId="569"/>
    <cellStyle name="60% - Accent2" xfId="570"/>
    <cellStyle name="好_2011年预算表格2010.12.9 2" xfId="571"/>
    <cellStyle name="好_20河南_省级财力12.12" xfId="572"/>
    <cellStyle name="好_商品交易所2006--2008年税收 2" xfId="573"/>
    <cellStyle name="60% - Accent6" xfId="574"/>
    <cellStyle name="强调文字颜色 4 3" xfId="575"/>
    <cellStyle name="百_NJ17-08" xfId="576"/>
    <cellStyle name="60% - 强调文字颜色 1 2 2" xfId="577"/>
    <cellStyle name="60% - 强调文字颜色 1 2 3" xfId="578"/>
    <cellStyle name="60% - 强调文字颜色 5 2_3.2017全省支出" xfId="579"/>
    <cellStyle name="60% - 强调文字颜色 1 2 4" xfId="580"/>
    <cellStyle name="标题 3 2" xfId="581"/>
    <cellStyle name="差_农林水和城市维护标准支出20080505－县区合计_县市旗测算-新科目（含人口规模效应）" xfId="582"/>
    <cellStyle name="60% - 强调文字颜色 1 2_3.2017全省支出" xfId="583"/>
    <cellStyle name="60% - 强调文字颜色 1 3" xfId="584"/>
    <cellStyle name="60% - 强调文字颜色 1 4" xfId="585"/>
    <cellStyle name="差_电力公司增值税划转_2014省级收入12.2（更新后）" xfId="586"/>
    <cellStyle name="Accent6 - 60%" xfId="587"/>
    <cellStyle name="60% - 强调文字颜色 2 2 3" xfId="588"/>
    <cellStyle name="60% - 强调文字颜色 2 2 4" xfId="589"/>
    <cellStyle name="好_行政（人员）_不含人员经费系数_2014省级收入及财力12.12（更新后）" xfId="590"/>
    <cellStyle name="60% - 强调文字颜色 2 2_3.2017全省支出" xfId="591"/>
    <cellStyle name="60% - 强调文字颜色 2 3 2" xfId="592"/>
    <cellStyle name="差_20河南_2014省级收入及财力12.12（更新后）" xfId="593"/>
    <cellStyle name="注释 2" xfId="594"/>
    <cellStyle name="60% - 强调文字颜色 3 2" xfId="595"/>
    <cellStyle name="好_河南省农村义务教育教师绩效工资测算表8-12" xfId="596"/>
    <cellStyle name="Filter Label" xfId="597"/>
    <cellStyle name="Accent4" xfId="598"/>
    <cellStyle name="60% - 强调文字颜色 3 2_3.2017全省支出" xfId="599"/>
    <cellStyle name="60% - 强调文字颜色 3 3" xfId="600"/>
    <cellStyle name="差_2009年财力测算情况11.19" xfId="601"/>
    <cellStyle name="60% - 强调文字颜色 4 2 4" xfId="602"/>
    <cellStyle name="注释 3 2" xfId="603"/>
    <cellStyle name="60% - 强调文字颜色 6 4" xfId="604"/>
    <cellStyle name="60% - 强调文字颜色 4 2_3.2017全省支出" xfId="605"/>
    <cellStyle name="Check Cell" xfId="606"/>
    <cellStyle name="60% - 强调文字颜色 4 3 2" xfId="607"/>
    <cellStyle name="常规 15" xfId="608"/>
    <cellStyle name="常规 20" xfId="609"/>
    <cellStyle name="60% - 强调文字颜色 5 2 2" xfId="610"/>
    <cellStyle name="差_河南省----2009-05-21（补充数据）_省级财力12.12" xfId="611"/>
    <cellStyle name="60% - 强调文字颜色 5 2 3" xfId="612"/>
    <cellStyle name="60% - 强调文字颜色 5 2 4" xfId="613"/>
    <cellStyle name="RowLevel_0" xfId="614"/>
    <cellStyle name="60% - 强调文字颜色 5 3 2" xfId="615"/>
    <cellStyle name="60% - 强调文字颜色 6 2" xfId="616"/>
    <cellStyle name="Header2" xfId="617"/>
    <cellStyle name="强调文字颜色 5 2 3" xfId="618"/>
    <cellStyle name="常规_64AFA25844606096E0530A08E1076096" xfId="619"/>
    <cellStyle name="60% - 强调文字颜色 6 2 2" xfId="620"/>
    <cellStyle name="60% - 强调文字颜色 6 2 3" xfId="621"/>
    <cellStyle name="差_行政（人员）_民生政策最低支出需求" xfId="622"/>
    <cellStyle name="标题 2 4" xfId="623"/>
    <cellStyle name="60% - 强调文字颜色 6 2_3.2017全省支出" xfId="624"/>
    <cellStyle name="60% - 强调文字颜色 6 3" xfId="625"/>
    <cellStyle name="60% - 着色 1" xfId="626"/>
    <cellStyle name="60% - 着色 3" xfId="627"/>
    <cellStyle name="差_测算总表_2014省级收入12.2（更新后）" xfId="628"/>
    <cellStyle name="标题 1 3" xfId="629"/>
    <cellStyle name="差_2012年省级平衡简表（用）" xfId="630"/>
    <cellStyle name="好_Book1_5.2017省本级收入" xfId="631"/>
    <cellStyle name="好_县市旗测算-新科目（20080627）_县市旗测算-新科目（含人口规模效应）_财力性转移支付2010年预算参考数" xfId="632"/>
    <cellStyle name="60% - 着色 5" xfId="633"/>
    <cellStyle name="差_20160105省级2016年预算情况表（最新）_收入汇总" xfId="634"/>
    <cellStyle name="标题 1 4" xfId="635"/>
    <cellStyle name="差_缺口县区测算_2014省级收入12.2（更新后）" xfId="636"/>
    <cellStyle name="60% - 着色 6" xfId="637"/>
    <cellStyle name="Accent1 - 40%" xfId="638"/>
    <cellStyle name="好_2007年中央财政与河南省财政年终决算结算单_2017年预算草案（债务）" xfId="639"/>
    <cellStyle name="Accent1 - 60%" xfId="640"/>
    <cellStyle name="Accent1_2006年33甘肃" xfId="641"/>
    <cellStyle name="差_2009年省对市县转移支付测算表(9.27)_2014省级收入及财力12.12（更新后）" xfId="642"/>
    <cellStyle name="Accent2_2006年33甘肃" xfId="643"/>
    <cellStyle name="Accent3" xfId="644"/>
    <cellStyle name="差_县市旗测算20080508_不含人员经费系数_2014省级收入12.2（更新后）" xfId="645"/>
    <cellStyle name="好_2006年28四川_2014省级收入及财力12.12（更新后）" xfId="646"/>
    <cellStyle name="好_2012年省级平衡表" xfId="647"/>
    <cellStyle name="Accent3 - 20%" xfId="648"/>
    <cellStyle name="Accent3 - 40%" xfId="649"/>
    <cellStyle name="Accent3_2006年33甘肃" xfId="650"/>
    <cellStyle name="Accent4 - 20%" xfId="651"/>
    <cellStyle name="Accent4 - 40%" xfId="652"/>
    <cellStyle name="Accent4 - 60%" xfId="653"/>
    <cellStyle name="好_行政(燃修费)" xfId="654"/>
    <cellStyle name="Accent4_Sheet2" xfId="655"/>
    <cellStyle name="Accent5" xfId="656"/>
    <cellStyle name="Accent5 - 40%" xfId="657"/>
    <cellStyle name="好_不含人员经费系数_财力性转移支付2010年预算参考数" xfId="658"/>
    <cellStyle name="Accent5 - 60%" xfId="659"/>
    <cellStyle name="差_2006年28四川_财力性转移支付2010年预算参考数" xfId="660"/>
    <cellStyle name="Accent6" xfId="661"/>
    <cellStyle name="百_NJ17-42" xfId="662"/>
    <cellStyle name="百_NJ17-37" xfId="663"/>
    <cellStyle name="输入 2 2" xfId="664"/>
    <cellStyle name="Accent6 - 20%" xfId="665"/>
    <cellStyle name="百_NJ18-43" xfId="666"/>
    <cellStyle name="百_NJ18-38" xfId="667"/>
    <cellStyle name="Æõí¨" xfId="668"/>
    <cellStyle name="好_2008年支出调整_财力性转移支付2010年预算参考数" xfId="669"/>
    <cellStyle name="Ç§·" xfId="670"/>
    <cellStyle name="差_复件 复件 2010年预算表格－2010-03-26-（含表间 公式）_省级财力12.12" xfId="671"/>
    <cellStyle name="Ç§·öî»" xfId="672"/>
    <cellStyle name="常规_Xl0000055" xfId="673"/>
    <cellStyle name="Ç§·öî»[0]" xfId="674"/>
    <cellStyle name="Ç§î»·ö¸" xfId="675"/>
    <cellStyle name="差_2007年收支情况及2008年收支预计表(汇总表)_2014省级收入及财力12.12（更新后）" xfId="676"/>
    <cellStyle name="Calc Currency (0)" xfId="677"/>
    <cellStyle name="差_财政厅编制用表（2011年报省人大）_基金汇总" xfId="678"/>
    <cellStyle name="差_人员工资和公用经费_2014省级收入12.2（更新后）" xfId="679"/>
    <cellStyle name="好_缺口县区测算(按2007支出增长25%测算)" xfId="680"/>
    <cellStyle name="Calculation" xfId="681"/>
    <cellStyle name="百_NJ17-21" xfId="682"/>
    <cellStyle name="百_NJ17-16" xfId="683"/>
    <cellStyle name="标题 4 2_3.2017全省支出" xfId="684"/>
    <cellStyle name="好_市辖区测算20080510_民生政策最低支出需求_财力性转移支付2010年预算参考数" xfId="685"/>
    <cellStyle name="ColLevel_0" xfId="686"/>
    <cellStyle name="Comma [0]" xfId="687"/>
    <cellStyle name="Comma [0] 2" xfId="688"/>
    <cellStyle name="Comma 3" xfId="689"/>
    <cellStyle name="comma zerodec" xfId="690"/>
    <cellStyle name="통화_BOILER-CO1" xfId="691"/>
    <cellStyle name="Currency1" xfId="692"/>
    <cellStyle name="差_一般预算支出口径剔除表_财力性转移支付2010年预算参考数" xfId="693"/>
    <cellStyle name="Dollar (zero dec)" xfId="694"/>
    <cellStyle name="Explanatory Text" xfId="695"/>
    <cellStyle name="好_测算总表_2014省级收入12.2（更新后）" xfId="696"/>
    <cellStyle name="百_NJ17-60" xfId="697"/>
    <cellStyle name="Fixed" xfId="698"/>
    <cellStyle name="Good" xfId="699"/>
    <cellStyle name="常规 10" xfId="700"/>
    <cellStyle name="标题 2 2" xfId="701"/>
    <cellStyle name="差_2009年结算（最终）_基金汇总" xfId="702"/>
    <cellStyle name="Grey" xfId="703"/>
    <cellStyle name="百" xfId="704"/>
    <cellStyle name="Header1" xfId="705"/>
    <cellStyle name="好_410927000_台前县" xfId="706"/>
    <cellStyle name="强调文字颜色 5 2 2" xfId="707"/>
    <cellStyle name="Heading 1" xfId="708"/>
    <cellStyle name="差_省级明细_1.3日 2017年预算草案 - 副本" xfId="709"/>
    <cellStyle name="HEADING2" xfId="710"/>
    <cellStyle name="Input_Sheet2" xfId="711"/>
    <cellStyle name="好_行政(燃修费)_民生政策最低支出需求_2014省级收入12.2（更新后）" xfId="712"/>
    <cellStyle name="no dec" xfId="713"/>
    <cellStyle name="Norma,_laroux_4_营业在建 (2)_E21" xfId="714"/>
    <cellStyle name="Normal 12" xfId="715"/>
    <cellStyle name="标题 2 2 2" xfId="716"/>
    <cellStyle name="Normal 13" xfId="717"/>
    <cellStyle name="好_省级明细_21.2017年全省基金收入" xfId="718"/>
    <cellStyle name="Normal 2" xfId="719"/>
    <cellStyle name="差_下文（表）_2014省级收入及财力12.12（更新后）" xfId="720"/>
    <cellStyle name="Output" xfId="721"/>
    <cellStyle name="Percent 2" xfId="722"/>
    <cellStyle name="Total" xfId="723"/>
    <cellStyle name="好_农林水和城市维护标准支出20080505－县区合计_不含人员经费系数" xfId="724"/>
    <cellStyle name="百_NJ09-04" xfId="725"/>
    <cellStyle name="Warning Text" xfId="726"/>
    <cellStyle name="百_05" xfId="727"/>
    <cellStyle name="百_NJ09-03" xfId="728"/>
    <cellStyle name="百_NJ18-34" xfId="729"/>
    <cellStyle name="差_2007结算与财力(6.2)_收入汇总" xfId="730"/>
    <cellStyle name="好_行政(燃修费)_不含人员经费系数_省级财力12.12" xfId="731"/>
    <cellStyle name="百_NJ09-07" xfId="732"/>
    <cellStyle name="百_NJ09-08" xfId="733"/>
    <cellStyle name="差_09黑龙江" xfId="734"/>
    <cellStyle name="百_NJ17-07" xfId="735"/>
    <cellStyle name="好_财政厅编制用表（2011年报省人大）_2014省级收入及财力12.12（更新后）" xfId="736"/>
    <cellStyle name="百_NJ17-11" xfId="737"/>
    <cellStyle name="好_省级明细_副本最新 2" xfId="738"/>
    <cellStyle name="百_NJ17-27" xfId="739"/>
    <cellStyle name="百_NJ17-33" xfId="740"/>
    <cellStyle name="百_NJ17-28" xfId="741"/>
    <cellStyle name="百_NJ17-34" xfId="742"/>
    <cellStyle name="百_NJ17-35" xfId="743"/>
    <cellStyle name="百_NJ17-36" xfId="744"/>
    <cellStyle name="百_NJ17-39" xfId="745"/>
    <cellStyle name="差_2010省级行政性收费专项收入批复_收入汇总" xfId="746"/>
    <cellStyle name="差_农林水和城市维护标准支出20080505－县区合计_民生政策最低支出需求_财力性转移支付2010年预算参考数" xfId="747"/>
    <cellStyle name="输入 2 4" xfId="748"/>
    <cellStyle name="百_NJ17-47" xfId="749"/>
    <cellStyle name="百_NJ17-54" xfId="750"/>
    <cellStyle name="差_卫生(按照总人口测算）—20080416" xfId="751"/>
    <cellStyle name="百_NJ17-62" xfId="752"/>
    <cellStyle name="好_财政厅编制用表（2011年报省人大）_收入汇总" xfId="753"/>
    <cellStyle name="百_NJ18-11" xfId="754"/>
    <cellStyle name="百_NJ18-06" xfId="755"/>
    <cellStyle name="百_NJ18-23" xfId="756"/>
    <cellStyle name="百_NJ18-18" xfId="757"/>
    <cellStyle name="差_缺口县区测算_2014省级收入及财力12.12（更新后）" xfId="758"/>
    <cellStyle name="百分比 2" xfId="759"/>
    <cellStyle name="差_2007结算与财力(6.2)_基金汇总" xfId="760"/>
    <cellStyle name="标题 1 2 2" xfId="761"/>
    <cellStyle name="好_Book1_2013省级预算附表" xfId="762"/>
    <cellStyle name="标题 1 2 3" xfId="763"/>
    <cellStyle name="标题 1 3 2" xfId="764"/>
    <cellStyle name="好_行政(燃修费)_2014省级收入及财力12.12（更新后）" xfId="765"/>
    <cellStyle name="标题 2 2 3" xfId="766"/>
    <cellStyle name="差_省级明细_Xl0000068_收入汇总" xfId="767"/>
    <cellStyle name="标题 2 2_1.3日 2017年预算草案 - 副本" xfId="768"/>
    <cellStyle name="标题 2 3" xfId="769"/>
    <cellStyle name="好_省级明细_冬梅3_2017年预算草案（债务）" xfId="770"/>
    <cellStyle name="标题 2 3 2" xfId="771"/>
    <cellStyle name="差_其他部门(按照总人口测算）—20080416_民生政策最低支出需求" xfId="772"/>
    <cellStyle name="标题 3 2 3" xfId="773"/>
    <cellStyle name="差_行政（人员）_财力性转移支付2010年预算参考数" xfId="774"/>
    <cellStyle name="标题 3 2_1.3日 2017年预算草案 - 副本" xfId="775"/>
    <cellStyle name="差_省级明细_Xl0000071_收入汇总" xfId="776"/>
    <cellStyle name="差_县市旗测算-新科目（20080627）_2014省级收入及财力12.12（更新后）" xfId="777"/>
    <cellStyle name="标题 3 3" xfId="778"/>
    <cellStyle name="标题 3 3 2" xfId="779"/>
    <cellStyle name="好_省级明细_冬梅3" xfId="780"/>
    <cellStyle name="标题 3 3_1.3日 2017年预算草案 - 副本" xfId="781"/>
    <cellStyle name="标题 3 4" xfId="782"/>
    <cellStyle name="标题 4 2" xfId="783"/>
    <cellStyle name="千位分隔 3" xfId="784"/>
    <cellStyle name="标题 4 2 2" xfId="785"/>
    <cellStyle name="标题 4 2 3" xfId="786"/>
    <cellStyle name="差_县市旗测算-新科目（20080626）_不含人员经费系数_省级财力12.12" xfId="787"/>
    <cellStyle name="强调文字颜色 5 2_3.2017全省支出" xfId="788"/>
    <cellStyle name="标题 4 3 2" xfId="789"/>
    <cellStyle name="标题 4 4" xfId="790"/>
    <cellStyle name="千位分隔 5" xfId="791"/>
    <cellStyle name="标题 5" xfId="792"/>
    <cellStyle name="差_20 2007年河南结算单_附表1-6" xfId="793"/>
    <cellStyle name="好_第一部分：综合全" xfId="794"/>
    <cellStyle name="标题 5 2" xfId="795"/>
    <cellStyle name="标题 5 3" xfId="796"/>
    <cellStyle name="标题 5_3.2017全省支出" xfId="797"/>
    <cellStyle name="好_表一" xfId="798"/>
    <cellStyle name="好_平邑_财力性转移支付2010年预算参考数" xfId="799"/>
    <cellStyle name="标题 6" xfId="800"/>
    <cellStyle name="标题 6 2" xfId="801"/>
    <cellStyle name="标题 7" xfId="802"/>
    <cellStyle name="好_行政(燃修费)_不含人员经费系数_财力性转移支付2010年预算参考数" xfId="803"/>
    <cellStyle name="表标题" xfId="804"/>
    <cellStyle name="差_省电力2008年 工作表_支出汇总" xfId="805"/>
    <cellStyle name="差 2" xfId="806"/>
    <cellStyle name="差 2 2" xfId="807"/>
    <cellStyle name="差 2 3" xfId="808"/>
    <cellStyle name="差 2 4" xfId="809"/>
    <cellStyle name="差_2007年中央财政与河南省财政年终决算结算单_2014省级收入及财力12.12（更新后）" xfId="810"/>
    <cellStyle name="差 2_3.2017全省支出" xfId="811"/>
    <cellStyle name="差_人员工资和公用经费_省级财力12.12" xfId="812"/>
    <cellStyle name="常规 2 2" xfId="813"/>
    <cellStyle name="差 3" xfId="814"/>
    <cellStyle name="差 3 2" xfId="815"/>
    <cellStyle name="差 3 3" xfId="816"/>
    <cellStyle name="好_2008年财政收支预算草案(1.4)_收入汇总" xfId="817"/>
    <cellStyle name="差_00省级(打印)" xfId="818"/>
    <cellStyle name="常规 10_3.2017全省支出" xfId="819"/>
    <cellStyle name="差_03昭通" xfId="820"/>
    <cellStyle name="差_0502通海县" xfId="821"/>
    <cellStyle name="差_0605石屏县" xfId="822"/>
    <cellStyle name="差_其他部门(按照总人口测算）—20080416_民生政策最低支出需求_2014省级收入12.2（更新后）" xfId="823"/>
    <cellStyle name="差_0605石屏县_2014省级收入12.2（更新后）" xfId="824"/>
    <cellStyle name="差_0605石屏县_财力性转移支付2010年预算参考数" xfId="825"/>
    <cellStyle name="差_0605石屏县_省级财力12.12" xfId="826"/>
    <cellStyle name="差_07临沂" xfId="827"/>
    <cellStyle name="差_2007年结算已定项目对账单_2014省级收入12.2（更新后）" xfId="828"/>
    <cellStyle name="好_2012年省级平衡简表（用）" xfId="829"/>
    <cellStyle name="差_09黑龙江_2014省级收入12.2（更新后）" xfId="830"/>
    <cellStyle name="差_09黑龙江_2014省级收入及财力12.12（更新后）" xfId="831"/>
    <cellStyle name="差_09黑龙江_财力性转移支付2010年预算参考数" xfId="832"/>
    <cellStyle name="差_09黑龙江_省级财力12.12" xfId="833"/>
    <cellStyle name="差_1" xfId="834"/>
    <cellStyle name="差_1_2014省级收入12.2（更新后）" xfId="835"/>
    <cellStyle name="差_1_2014省级收入及财力12.12（更新后）" xfId="836"/>
    <cellStyle name="好_国有资本经营预算（2011年报省人大）_收入汇总" xfId="837"/>
    <cellStyle name="差_1_财力性转移支付2010年预算参考数" xfId="838"/>
    <cellStyle name="差_1_省级财力12.12" xfId="839"/>
    <cellStyle name="差_1110洱源县" xfId="840"/>
    <cellStyle name="差_1110洱源县_2014省级收入及财力12.12（更新后）" xfId="841"/>
    <cellStyle name="好_2009年省对市县转移支付测算表(9.27)" xfId="842"/>
    <cellStyle name="差_1110洱源县_财力性转移支付2010年预算参考数" xfId="843"/>
    <cellStyle name="好_分县成本差异系数_不含人员经费系数_省级财力12.12" xfId="844"/>
    <cellStyle name="差_1110洱源县_省级财力12.12" xfId="845"/>
    <cellStyle name="差_11大理" xfId="846"/>
    <cellStyle name="差_11大理_2014省级收入12.2（更新后）" xfId="847"/>
    <cellStyle name="差_人员工资和公用经费_2014省级收入及财力12.12（更新后）" xfId="848"/>
    <cellStyle name="差_11大理_2014省级收入及财力12.12（更新后）" xfId="849"/>
    <cellStyle name="差_11大理_财力性转移支付2010年预算参考数" xfId="850"/>
    <cellStyle name="差_市辖区测算-新科目（20080626）_县市旗测算-新科目（含人口规模效应）_2014省级收入及财力12.12（更新后）" xfId="851"/>
    <cellStyle name="差_12滨州" xfId="852"/>
    <cellStyle name="差_12滨州_2014省级收入及财力12.12（更新后）" xfId="853"/>
    <cellStyle name="差_2006年22湖南_2014省级收入12.2（更新后）" xfId="854"/>
    <cellStyle name="差_12滨州_财力性转移支付2010年预算参考数" xfId="855"/>
    <cellStyle name="差_市辖区测算20080510_民生政策最低支出需求_省级财力12.12" xfId="856"/>
    <cellStyle name="差_12滨州_省级财力12.12" xfId="857"/>
    <cellStyle name="差_14安徽" xfId="858"/>
    <cellStyle name="差_14安徽_2014省级收入12.2（更新后）" xfId="859"/>
    <cellStyle name="差_Sheet1_省级支出" xfId="860"/>
    <cellStyle name="差_14安徽_2014省级收入及财力12.12（更新后）" xfId="861"/>
    <cellStyle name="差_14安徽_财力性转移支付2010年预算参考数" xfId="862"/>
    <cellStyle name="好_00省级(打印)" xfId="863"/>
    <cellStyle name="差_14安徽_省级财力12.12" xfId="864"/>
    <cellStyle name="差_1604月报" xfId="865"/>
    <cellStyle name="差_2" xfId="866"/>
    <cellStyle name="差_省级明细_代编全省支出预算修改_支出汇总" xfId="867"/>
    <cellStyle name="差_2.2017全省收入" xfId="868"/>
    <cellStyle name="差_2_2014省级收入及财力12.12（更新后）" xfId="869"/>
    <cellStyle name="好_2009年结算（最终）_收入汇总" xfId="870"/>
    <cellStyle name="差_2_省级财力12.12" xfId="871"/>
    <cellStyle name="好_云南省2008年转移支付测算——州市本级考核部分及政策性测算" xfId="872"/>
    <cellStyle name="差_20 2007年河南结算单" xfId="873"/>
    <cellStyle name="差_20 2007年河南结算单 2" xfId="874"/>
    <cellStyle name="差_2010年收入预测表（20091218)）_收入汇总" xfId="875"/>
    <cellStyle name="差_20 2007年河南结算单_2013省级预算附表" xfId="876"/>
    <cellStyle name="差_22湖南_2014省级收入12.2（更新后）" xfId="877"/>
    <cellStyle name="差_Book1_基金汇总" xfId="878"/>
    <cellStyle name="差_20 2007年河南结算单_2014省级收入12.2（更新后）" xfId="879"/>
    <cellStyle name="差_20 2007年河南结算单_2014省级收入及财力12.12（更新后）" xfId="880"/>
    <cellStyle name="差_20 2007年河南结算单_2017年预算草案（债务）" xfId="881"/>
    <cellStyle name="差_20 2007年河南结算单_基金汇总" xfId="882"/>
    <cellStyle name="差_20 2007年河南结算单_省级财力12.12" xfId="883"/>
    <cellStyle name="差_2010省对市县转移支付测算表(10-21）" xfId="884"/>
    <cellStyle name="差_20 2007年河南结算单_收入汇总" xfId="885"/>
    <cellStyle name="差_20 2007年河南结算单_支出汇总" xfId="886"/>
    <cellStyle name="好_教育(按照总人口测算）—20080416_不含人员经费系数" xfId="887"/>
    <cellStyle name="差_2006年22湖南" xfId="888"/>
    <cellStyle name="差_2006年22湖南_2014省级收入及财力12.12（更新后）" xfId="889"/>
    <cellStyle name="差_2006年22湖南_财力性转移支付2010年预算参考数" xfId="890"/>
    <cellStyle name="差_2006年22湖南_省级财力12.12" xfId="891"/>
    <cellStyle name="差_2006年27重庆" xfId="892"/>
    <cellStyle name="好_河南省----2009-05-21（补充数据）" xfId="893"/>
    <cellStyle name="差_2006年27重庆_2014省级收入12.2（更新后）" xfId="894"/>
    <cellStyle name="好_河南省----2009-05-21（补充数据）_2014省级收入12.2（更新后）" xfId="895"/>
    <cellStyle name="差_2006年27重庆_财力性转移支付2010年预算参考数" xfId="896"/>
    <cellStyle name="差_2006年27重庆_省级财力12.12" xfId="897"/>
    <cellStyle name="差_27重庆" xfId="898"/>
    <cellStyle name="好_2007年一般预算支出剔除_财力性转移支付2010年预算参考数" xfId="899"/>
    <cellStyle name="好_河南省----2009-05-21（补充数据）_省级财力12.12" xfId="900"/>
    <cellStyle name="差_2006年28四川" xfId="901"/>
    <cellStyle name="差_行政公检法测算_不含人员经费系数_省级财力12.12" xfId="902"/>
    <cellStyle name="差_2006年28四川_2014省级收入12.2（更新后）" xfId="903"/>
    <cellStyle name="差_2006年28四川_2014省级收入及财力12.12（更新后）" xfId="904"/>
    <cellStyle name="差_2006年28四川_省级财力12.12" xfId="905"/>
    <cellStyle name="差_2006年30云南" xfId="906"/>
    <cellStyle name="解释性文本 3 2" xfId="907"/>
    <cellStyle name="差_2006年33甘肃" xfId="908"/>
    <cellStyle name="差_2006年34青海" xfId="909"/>
    <cellStyle name="差_2006年34青海_2014省级收入12.2（更新后）" xfId="910"/>
    <cellStyle name="好_省级明细_Book1_2017年预算草案（债务）" xfId="911"/>
    <cellStyle name="差_2006年34青海_2014省级收入及财力12.12（更新后）" xfId="912"/>
    <cellStyle name="好_分县成本差异系数_财力性转移支付2010年预算参考数" xfId="913"/>
    <cellStyle name="差_2006年34青海_财力性转移支付2010年预算参考数" xfId="914"/>
    <cellStyle name="好_22湖南_省级财力12.12" xfId="915"/>
    <cellStyle name="差_2006年34青海_省级财力12.12" xfId="916"/>
    <cellStyle name="差_行政公检法测算_县市旗测算-新科目（含人口规模效应）_2014省级收入及财力12.12（更新后）" xfId="917"/>
    <cellStyle name="差_2006年全省财力计算表（中央、决算）" xfId="918"/>
    <cellStyle name="好_省级明细_Xl0000068_2017年预算草案（债务）" xfId="919"/>
    <cellStyle name="差_2006年水利统计指标统计表" xfId="920"/>
    <cellStyle name="差_2006年水利统计指标统计表_2014省级收入12.2（更新后）" xfId="921"/>
    <cellStyle name="差_2006年水利统计指标统计表_2014省级收入及财力12.12（更新后）" xfId="922"/>
    <cellStyle name="差_教育(按照总人口测算）—20080416_2014省级收入12.2（更新后）" xfId="923"/>
    <cellStyle name="差_县区合并测算20080423(按照各省比重）_县市旗测算-新科目（含人口规模效应）_财力性转移支付2010年预算参考数" xfId="924"/>
    <cellStyle name="差_2006年水利统计指标统计表_财力性转移支付2010年预算参考数" xfId="925"/>
    <cellStyle name="差_2006年水利统计指标统计表_省级财力12.12" xfId="926"/>
    <cellStyle name="差_2007结算与财力(6.2)" xfId="927"/>
    <cellStyle name="差_2007结算与财力(6.2)_支出汇总" xfId="928"/>
    <cellStyle name="差_2007年结算已定项目对账单" xfId="929"/>
    <cellStyle name="好_省级明细_副本1.2" xfId="930"/>
    <cellStyle name="差_2007年结算已定项目对账单 2" xfId="931"/>
    <cellStyle name="好_河南省----2009-05-21（补充数据）_基金汇总" xfId="932"/>
    <cellStyle name="好_省级明细_副本1.2 2" xfId="933"/>
    <cellStyle name="差_2007年结算已定项目对账单_2013省级预算附表" xfId="934"/>
    <cellStyle name="强调文字颜色 4 2_3.2017全省支出" xfId="935"/>
    <cellStyle name="差_2007年结算已定项目对账单_2014省级收入及财力12.12（更新后）" xfId="936"/>
    <cellStyle name="差_河南省----2009-05-21（补充数据）_收入汇总" xfId="937"/>
    <cellStyle name="差_2007年结算已定项目对账单_2017年预算草案（债务）" xfId="938"/>
    <cellStyle name="差_省级明细_Xl0000068 2" xfId="939"/>
    <cellStyle name="好_省级明细_副本1.2_2017年预算草案（债务）" xfId="940"/>
    <cellStyle name="差_2007年结算已定项目对账单_附表1-6" xfId="941"/>
    <cellStyle name="差_2007年结算已定项目对账单_基金汇总" xfId="942"/>
    <cellStyle name="好_省级明细_副本1.2_基金汇总" xfId="943"/>
    <cellStyle name="差_2007年结算已定项目对账单_省级财力12.12" xfId="944"/>
    <cellStyle name="差_2007年结算已定项目对账单_收入汇总" xfId="945"/>
    <cellStyle name="好_省级明细_副本1.2_收入汇总" xfId="946"/>
    <cellStyle name="差_2007年结算已定项目对账单_支出汇总" xfId="947"/>
    <cellStyle name="差_2016年预算表格（公式）" xfId="948"/>
    <cellStyle name="好_省级明细_副本1.2_支出汇总" xfId="949"/>
    <cellStyle name="差_2007年收支情况及2008年收支预计表(汇总表)_2014省级收入12.2（更新后）" xfId="950"/>
    <cellStyle name="好 2 2" xfId="951"/>
    <cellStyle name="好_县市旗测算-新科目（20080627）_民生政策最低支出需求" xfId="952"/>
    <cellStyle name="差_2007年收支情况及2008年收支预计表(汇总表)_财力性转移支付2010年预算参考数" xfId="953"/>
    <cellStyle name="差_2007年收支情况及2008年收支预计表(汇总表)_省级财力12.12" xfId="954"/>
    <cellStyle name="差_2007年一般预算支出剔除" xfId="955"/>
    <cellStyle name="好_20160105省级2016年预算情况表（最新）_基金汇总" xfId="956"/>
    <cellStyle name="差_2007年一般预算支出剔除_2014省级收入12.2（更新后）" xfId="957"/>
    <cellStyle name="差_2007年一般预算支出剔除_2014省级收入及财力12.12（更新后）" xfId="958"/>
    <cellStyle name="差_2007年一般预算支出剔除_财力性转移支付2010年预算参考数" xfId="959"/>
    <cellStyle name="好_省级明细_6.2017省本级支出" xfId="960"/>
    <cellStyle name="差_2007年一般预算支出剔除_省级财力12.12" xfId="961"/>
    <cellStyle name="检查单元格 2 3" xfId="962"/>
    <cellStyle name="差_2007年中央财政与河南省财政年终决算结算单" xfId="963"/>
    <cellStyle name="差_2007年中央财政与河南省财政年终决算结算单 2" xfId="964"/>
    <cellStyle name="差_2007年中央财政与河南省财政年终决算结算单_2013省级预算附表" xfId="965"/>
    <cellStyle name="差_2007年中央财政与河南省财政年终决算结算单_2014省级收入12.2（更新后）" xfId="966"/>
    <cellStyle name="差_2007年中央财政与河南省财政年终决算结算单_2017年预算草案（债务）" xfId="967"/>
    <cellStyle name="差_2007年中央财政与河南省财政年终决算结算单_附表1-6" xfId="968"/>
    <cellStyle name="常规 11 2" xfId="969"/>
    <cellStyle name="差_2007年中央财政与河南省财政年终决算结算单_基金汇总" xfId="970"/>
    <cellStyle name="差_2007年中央财政与河南省财政年终决算结算单_省级财力12.12" xfId="971"/>
    <cellStyle name="差_2007年中央财政与河南省财政年终决算结算单_收入汇总" xfId="972"/>
    <cellStyle name="差_2009年结算（最终）_支出汇总" xfId="973"/>
    <cellStyle name="差_2007年中央财政与河南省财政年终决算结算单_支出汇总" xfId="974"/>
    <cellStyle name="差_县区合并测算20080423(按照各省比重）_不含人员经费系数_2014省级收入及财力12.12（更新后）" xfId="975"/>
    <cellStyle name="差_2007一般预算支出口径剔除表" xfId="976"/>
    <cellStyle name="计算 3 2" xfId="977"/>
    <cellStyle name="差_2007一般预算支出口径剔除表_2014省级收入12.2（更新后）" xfId="978"/>
    <cellStyle name="差_2007一般预算支出口径剔除表_2014省级收入及财力12.12（更新后）" xfId="979"/>
    <cellStyle name="差_2007一般预算支出口径剔除表_财力性转移支付2010年预算参考数" xfId="980"/>
    <cellStyle name="差_2007一般预算支出口径剔除表_省级财力12.12" xfId="981"/>
    <cellStyle name="差_河南 缺口县区测算(地方填报)_财力性转移支付2010年预算参考数" xfId="982"/>
    <cellStyle name="差_2008计算资料（8月11日终稿）" xfId="983"/>
    <cellStyle name="差_2008计算资料（8月5）" xfId="984"/>
    <cellStyle name="差_省级明细_冬梅3 2" xfId="985"/>
    <cellStyle name="好_Xl0000071 2" xfId="986"/>
    <cellStyle name="差_2008结算与财力(最终)" xfId="987"/>
    <cellStyle name="差_2008年财政收支预算草案(1.4)" xfId="988"/>
    <cellStyle name="差_2008年财政收支预算草案(1.4) 2" xfId="989"/>
    <cellStyle name="差_2008年财政收支预算草案(1.4)_2017年预算草案（债务）" xfId="990"/>
    <cellStyle name="差_2008年财政收支预算草案(1.4)_收入汇总" xfId="991"/>
    <cellStyle name="差_2008年财政收支预算草案(1.4)_支出汇总" xfId="992"/>
    <cellStyle name="差_2008年全省汇总收支计算表" xfId="993"/>
    <cellStyle name="好_核定人数下发表_2014省级收入及财力12.12（更新后）" xfId="994"/>
    <cellStyle name="差_2008年全省汇总收支计算表_2014省级收入12.2（更新后）" xfId="995"/>
    <cellStyle name="差_2008年全省汇总收支计算表_2014省级收入及财力12.12（更新后）" xfId="996"/>
    <cellStyle name="差_2008年全省汇总收支计算表_财力性转移支付2010年预算参考数" xfId="997"/>
    <cellStyle name="差_2008年全省汇总收支计算表_省级财力12.12" xfId="998"/>
    <cellStyle name="好_国有资本经营预算（2011年报省人大）_支出汇总" xfId="999"/>
    <cellStyle name="差_2008年一般预算支出预计" xfId="1000"/>
    <cellStyle name="好_核定人数对比_2014省级收入12.2（更新后）" xfId="1001"/>
    <cellStyle name="差_2008年预计支出与2007年对比" xfId="1002"/>
    <cellStyle name="好_河南省农村义务教育教师绩效工资测算表8-12_2014省级收入及财力12.12（更新后）" xfId="1003"/>
    <cellStyle name="差_2008年支出调整" xfId="1004"/>
    <cellStyle name="差_2008年支出调整_2014省级收入及财力12.12（更新后）" xfId="1005"/>
    <cellStyle name="好_县市旗测算-新科目（20080626）_县市旗测算-新科目（含人口规模效应）" xfId="1006"/>
    <cellStyle name="差_2008年支出调整_财力性转移支付2010年预算参考数" xfId="1007"/>
    <cellStyle name="差_2008年支出调整_省级财力12.12" xfId="1008"/>
    <cellStyle name="好_2010年收入预测表（20091219)）" xfId="1009"/>
    <cellStyle name="差_2008年支出核定" xfId="1010"/>
    <cellStyle name="差_2009年财力测算情况11.19_基金汇总" xfId="1011"/>
    <cellStyle name="差_2009年财力测算情况11.19_收入汇总" xfId="1012"/>
    <cellStyle name="差_2009年财力测算情况11.19_支出汇总" xfId="1013"/>
    <cellStyle name="差_2009年结算（最终）" xfId="1014"/>
    <cellStyle name="差_成本差异系数_2014省级收入12.2（更新后）" xfId="1015"/>
    <cellStyle name="差_2009年结算（最终）_收入汇总" xfId="1016"/>
    <cellStyle name="差_2009年省对市县转移支付测算表(9.27)" xfId="1017"/>
    <cellStyle name="差_2009年省对市县转移支付测算表(9.27)_2014省级收入12.2（更新后）" xfId="1018"/>
    <cellStyle name="好_省级明细_2016年预算草案1.13_基金汇总" xfId="1019"/>
    <cellStyle name="差_2009年省对市县转移支付测算表(9.27)_省级财力12.12" xfId="1020"/>
    <cellStyle name="差_2009年省与市县结算（最终）" xfId="1021"/>
    <cellStyle name="差_2009全省决算表（批复后）" xfId="1022"/>
    <cellStyle name="差_省级明细_冬梅3_基金汇总" xfId="1023"/>
    <cellStyle name="好_Xl0000071_基金汇总" xfId="1024"/>
    <cellStyle name="差_2010.10.30" xfId="1025"/>
    <cellStyle name="差_国有资本经营预算（2011年报省人大） 2" xfId="1026"/>
    <cellStyle name="差_2010年全省供养人员" xfId="1027"/>
    <cellStyle name="差_2010年收入预测表（20091218)）_基金汇总" xfId="1028"/>
    <cellStyle name="差_县区合并测算20080423(按照各省比重）_县市旗测算-新科目（含人口规模效应）" xfId="1029"/>
    <cellStyle name="好_分县成本差异系数_不含人员经费系数_2014省级收入12.2（更新后）" xfId="1030"/>
    <cellStyle name="差_2010年收入预测表（20091218)）_支出汇总" xfId="1031"/>
    <cellStyle name="差_2010年收入预测表（20091219)）" xfId="1032"/>
    <cellStyle name="差_2010年收入预测表（20091219)）_基金汇总" xfId="1033"/>
    <cellStyle name="差_青海 缺口县区测算(地方填报)_财力性转移支付2010年预算参考数" xfId="1034"/>
    <cellStyle name="差_2010年收入预测表（20091219)）_收入汇总" xfId="1035"/>
    <cellStyle name="差_云南省2008年转移支付测算——州市本级考核部分及政策性测算_省级财力12.12" xfId="1036"/>
    <cellStyle name="好_20160105省级2016年预算情况表（最新）_支出汇总" xfId="1037"/>
    <cellStyle name="差_2010年收入预测表（20091219)）_支出汇总" xfId="1038"/>
    <cellStyle name="差_2010年收入预测表（20091230)）" xfId="1039"/>
    <cellStyle name="差_2010年收入预测表（20091230)）_基金汇总" xfId="1040"/>
    <cellStyle name="差_2010年收入预测表（20091230)）_收入汇总" xfId="1041"/>
    <cellStyle name="差_2010年收入预测表（20091230)）_支出汇总" xfId="1042"/>
    <cellStyle name="好_国有资本经营预算（2011年报省人大） 2" xfId="1043"/>
    <cellStyle name="差_2010省对市县转移支付测算表(10-21）_2014省级收入12.2（更新后）" xfId="1044"/>
    <cellStyle name="差_2010省对市县转移支付测算表(10-21）_2014省级收入及财力12.12（更新后）" xfId="1045"/>
    <cellStyle name="好_5.2017省本级收入" xfId="1046"/>
    <cellStyle name="强调 3" xfId="1047"/>
    <cellStyle name="差_2010省对市县转移支付测算表(10-21）_省级财力12.12" xfId="1048"/>
    <cellStyle name="差_财政供养人员_2014省级收入及财力12.12（更新后）" xfId="1049"/>
    <cellStyle name="差_2010省级行政性收费专项收入批复" xfId="1050"/>
    <cellStyle name="差_2010省级行政性收费专项收入批复_基金汇总" xfId="1051"/>
    <cellStyle name="差_核定人数对比_财力性转移支付2010年预算参考数" xfId="1052"/>
    <cellStyle name="差_2010省级行政性收费专项收入批复_支出汇总" xfId="1053"/>
    <cellStyle name="差_财政厅编制用表（2011年报省人大）_2017年预算草案（债务）" xfId="1054"/>
    <cellStyle name="差_20111127汇报附表（8张）" xfId="1055"/>
    <cellStyle name="差_20111127汇报附表（8张）_基金汇总" xfId="1056"/>
    <cellStyle name="好_12滨州_财力性转移支付2010年预算参考数" xfId="1057"/>
    <cellStyle name="差_20111127汇报附表（8张）_收入汇总" xfId="1058"/>
    <cellStyle name="差_20111127汇报附表（8张）_支出汇总" xfId="1059"/>
    <cellStyle name="差_Material reprot In Dec (3)" xfId="1060"/>
    <cellStyle name="差_分析缺口率_省级财力12.12" xfId="1061"/>
    <cellStyle name="好_分县成本差异系数_2014省级收入及财力12.12（更新后）" xfId="1062"/>
    <cellStyle name="差_2011年全省及省级预计12-31" xfId="1063"/>
    <cellStyle name="差_2011年全省及省级预计2011-12-12" xfId="1064"/>
    <cellStyle name="差_2011年全省及省级预计2011-12-12_基金汇总" xfId="1065"/>
    <cellStyle name="差_2011年全省及省级预计2011-12-12_收入汇总" xfId="1066"/>
    <cellStyle name="差_2011年全省及省级预计2011-12-12_支出汇总" xfId="1067"/>
    <cellStyle name="差_2011年预算表格2010.12.9" xfId="1068"/>
    <cellStyle name="差_28四川" xfId="1069"/>
    <cellStyle name="差_商品交易所2006--2008年税收" xfId="1070"/>
    <cellStyle name="警告文本 2 2" xfId="1071"/>
    <cellStyle name="差_2011年预算表格2010.12.9 2" xfId="1072"/>
    <cellStyle name="差_商品交易所2006--2008年税收 2" xfId="1073"/>
    <cellStyle name="差_2011年预算表格2010.12.9_2013省级预算附表" xfId="1074"/>
    <cellStyle name="差_商品交易所2006--2008年税收_2013省级预算附表" xfId="1075"/>
    <cellStyle name="好_34青海_2014省级收入及财力12.12（更新后）" xfId="1076"/>
    <cellStyle name="差_2011年预算表格2010.12.9_2014省级收入12.2（更新后）" xfId="1077"/>
    <cellStyle name="差_28四川_2014省级收入12.2（更新后）" xfId="1078"/>
    <cellStyle name="差_商品交易所2006--2008年税收_2014省级收入12.2（更新后）" xfId="1079"/>
    <cellStyle name="差_2011年预算表格2010.12.9_2014省级收入及财力12.12（更新后）" xfId="1080"/>
    <cellStyle name="差_28四川_2014省级收入及财力12.12（更新后）" xfId="1081"/>
    <cellStyle name="差_商品交易所2006--2008年税收_2014省级收入及财力12.12（更新后）" xfId="1082"/>
    <cellStyle name="好_省电力2008年 工作表_支出汇总" xfId="1083"/>
    <cellStyle name="差_2011年预算表格2010.12.9_2017年预算草案（债务）" xfId="1084"/>
    <cellStyle name="差_商品交易所2006--2008年税收_2017年预算草案（债务）" xfId="1085"/>
    <cellStyle name="好_测算结果_2014省级收入及财力12.12（更新后）" xfId="1086"/>
    <cellStyle name="差_2011年预算表格2010.12.9_附表1-6" xfId="1087"/>
    <cellStyle name="差_商品交易所2006--2008年税收_附表1-6" xfId="1088"/>
    <cellStyle name="差_2011年预算表格2010.12.9_基金汇总" xfId="1089"/>
    <cellStyle name="差_汇总表4_财力性转移支付2010年预算参考数" xfId="1090"/>
    <cellStyle name="差_商品交易所2006--2008年税收_基金汇总" xfId="1091"/>
    <cellStyle name="差_2011年预算表格2010.12.9_省级财力12.12" xfId="1092"/>
    <cellStyle name="差_28四川_省级财力12.12" xfId="1093"/>
    <cellStyle name="差_商品交易所2006--2008年税收_省级财力12.12" xfId="1094"/>
    <cellStyle name="差_县市旗测算-新科目（20080626）_县市旗测算-新科目（含人口规模效应）_财力性转移支付2010年预算参考数" xfId="1095"/>
    <cellStyle name="差_2011年预算表格2010.12.9_收入汇总" xfId="1096"/>
    <cellStyle name="差_商品交易所2006--2008年税收_收入汇总" xfId="1097"/>
    <cellStyle name="差_2011年预算表格2010.12.9_支出汇总" xfId="1098"/>
    <cellStyle name="差_商品交易所2006--2008年税收_支出汇总" xfId="1099"/>
    <cellStyle name="差_省级明细_代编表" xfId="1100"/>
    <cellStyle name="差_2011年预算大表11-26" xfId="1101"/>
    <cellStyle name="差_2011年预算大表11-26 2" xfId="1102"/>
    <cellStyle name="差_2011年预算大表11-26_2017年预算草案（债务）" xfId="1103"/>
    <cellStyle name="差_行政公检法测算_财力性转移支付2010年预算参考数" xfId="1104"/>
    <cellStyle name="差_2011年预算大表11-26_基金汇总" xfId="1105"/>
    <cellStyle name="好_省级明细_全省预算代编_支出汇总" xfId="1106"/>
    <cellStyle name="强调文字颜色 1 2 2" xfId="1107"/>
    <cellStyle name="差_2011年预算大表11-26_收入汇总" xfId="1108"/>
    <cellStyle name="好_财力（李处长）_2014省级收入12.2（更新后）" xfId="1109"/>
    <cellStyle name="差_2011年预算大表11-26_支出汇总" xfId="1110"/>
    <cellStyle name="差_县区合并测算20080421_民生政策最低支出需求_财力性转移支付2010年预算参考数" xfId="1111"/>
    <cellStyle name="差_2012-2013年经常性收入预测（1.1新口径）" xfId="1112"/>
    <cellStyle name="差_2012年国有资本经营预算收支总表" xfId="1113"/>
    <cellStyle name="好_34青海_1_2014省级收入12.2（更新后）" xfId="1114"/>
    <cellStyle name="差_2012年结算与财力5.3" xfId="1115"/>
    <cellStyle name="差_2012年结余使用" xfId="1116"/>
    <cellStyle name="差_22湖南_2014省级收入及财力12.12（更新后）" xfId="1117"/>
    <cellStyle name="差_2012年省级平衡表" xfId="1118"/>
    <cellStyle name="差_河南省----2009-05-21（补充数据）_基金汇总" xfId="1119"/>
    <cellStyle name="差_2012年省级一般预算收入计划" xfId="1120"/>
    <cellStyle name="差_2013省级预算附表" xfId="1121"/>
    <cellStyle name="差_20160105省级2016年预算情况表（最新）" xfId="1122"/>
    <cellStyle name="差_20160105省级2016年预算情况表（最新） 2" xfId="1123"/>
    <cellStyle name="差_20160105省级2016年预算情况表（最新）_2017年预算草案（债务）" xfId="1124"/>
    <cellStyle name="差_20160105省级2016年预算情况表（最新）_支出汇总" xfId="1125"/>
    <cellStyle name="好_河南省----2009-05-21（补充数据）_收入汇总" xfId="1126"/>
    <cellStyle name="差_20161017---核定基数定表" xfId="1127"/>
    <cellStyle name="差_2016年财政专项清理表" xfId="1128"/>
    <cellStyle name="差_县区合并测算20080421_不含人员经费系数_2014省级收入12.2（更新后）" xfId="1129"/>
    <cellStyle name="差_2016年财政总决算生成表全套0417 -平衡表" xfId="1130"/>
    <cellStyle name="好_2006年27重庆_2014省级收入及财力12.12（更新后）" xfId="1131"/>
    <cellStyle name="差_2016年结算与财力5.17" xfId="1132"/>
    <cellStyle name="差_2016省级收入1.3" xfId="1133"/>
    <cellStyle name="差_20170103省级2017年预算情况表" xfId="1134"/>
    <cellStyle name="差_Xl0000302" xfId="1135"/>
    <cellStyle name="差_县区合并测算20080421_县市旗测算-新科目（含人口规模效应）" xfId="1136"/>
    <cellStyle name="差_2017年预算草案（债务）" xfId="1137"/>
    <cellStyle name="差_20河南" xfId="1138"/>
    <cellStyle name="差_20河南(财政部2010年县级基本财力测算数据)" xfId="1139"/>
    <cellStyle name="差_20河南(财政部2010年县级基本财力测算数据)_2014省级收入及财力12.12（更新后）" xfId="1140"/>
    <cellStyle name="差_20河南(财政部2010年县级基本财力测算数据)_省级财力12.12" xfId="1141"/>
    <cellStyle name="差_20河南_2014省级收入12.2（更新后）" xfId="1142"/>
    <cellStyle name="差_20河南_财力性转移支付2010年预算参考数" xfId="1143"/>
    <cellStyle name="差_20河南_省级财力12.12" xfId="1144"/>
    <cellStyle name="差_20河南省" xfId="1145"/>
    <cellStyle name="差_分析缺口率_2014省级收入12.2（更新后）" xfId="1146"/>
    <cellStyle name="差_21.2017年全省基金收入" xfId="1147"/>
    <cellStyle name="差_22.2017年全省基金支出" xfId="1148"/>
    <cellStyle name="好_2011年预算表格2010.12.9_2013省级预算附表" xfId="1149"/>
    <cellStyle name="差_22湖南" xfId="1150"/>
    <cellStyle name="好_530623_2006年县级财政报表附表" xfId="1151"/>
    <cellStyle name="差_22湖南_财力性转移支付2010年预算参考数" xfId="1152"/>
    <cellStyle name="差_27重庆_2014省级收入及财力12.12（更新后）" xfId="1153"/>
    <cellStyle name="差_27重庆_财力性转移支付2010年预算参考数" xfId="1154"/>
    <cellStyle name="差_27重庆_省级财力12.12" xfId="1155"/>
    <cellStyle name="差_缺口县区测算_财力性转移支付2010年预算参考数" xfId="1156"/>
    <cellStyle name="差_28四川_财力性转移支付2010年预算参考数" xfId="1157"/>
    <cellStyle name="差_30云南" xfId="1158"/>
    <cellStyle name="差_30云南_1" xfId="1159"/>
    <cellStyle name="差_30云南_1_2014省级收入12.2（更新后）" xfId="1160"/>
    <cellStyle name="强调文字颜色 5 3 2" xfId="1161"/>
    <cellStyle name="差_30云南_1_2014省级收入及财力12.12（更新后）" xfId="1162"/>
    <cellStyle name="差_30云南_1_财力性转移支付2010年预算参考数" xfId="1163"/>
    <cellStyle name="差_30云南_1_省级财力12.12" xfId="1164"/>
    <cellStyle name="差_33甘肃" xfId="1165"/>
    <cellStyle name="差_农林水和城市维护标准支出20080505－县区合计_民生政策最低支出需求_省级财力12.12" xfId="1166"/>
    <cellStyle name="差_34青海" xfId="1167"/>
    <cellStyle name="好_县市旗测算20080508_不含人员经费系数" xfId="1168"/>
    <cellStyle name="差_34青海_1" xfId="1169"/>
    <cellStyle name="差_34青海_1_2014省级收入12.2（更新后）" xfId="1170"/>
    <cellStyle name="好_河南 缺口县区测算(地方填报)" xfId="1171"/>
    <cellStyle name="好_省级明细_全省预算代编" xfId="1172"/>
    <cellStyle name="差_34青海_1_2014省级收入及财力12.12（更新后）" xfId="1173"/>
    <cellStyle name="好_2012年结余使用" xfId="1174"/>
    <cellStyle name="差_34青海_1_财力性转移支付2010年预算参考数" xfId="1175"/>
    <cellStyle name="差_34青海_1_省级财力12.12" xfId="1176"/>
    <cellStyle name="差_34青海_2014省级收入12.2（更新后）" xfId="1177"/>
    <cellStyle name="差_测算结果汇总_省级财力12.12" xfId="1178"/>
    <cellStyle name="差_34青海_财力性转移支付2010年预算参考数" xfId="1179"/>
    <cellStyle name="常规 5" xfId="1180"/>
    <cellStyle name="好_县市旗测算20080508_不含人员经费系数_财力性转移支付2010年预算参考数" xfId="1181"/>
    <cellStyle name="差_410927000_台前县" xfId="1182"/>
    <cellStyle name="差_410927000_台前县_2014省级收入12.2（更新后）" xfId="1183"/>
    <cellStyle name="差_410927000_台前县_2014省级收入及财力12.12（更新后）" xfId="1184"/>
    <cellStyle name="差_410927000_台前县_省级财力12.12" xfId="1185"/>
    <cellStyle name="差_5.2017省本级收入" xfId="1186"/>
    <cellStyle name="差_530623_2006年县级财政报表附表" xfId="1187"/>
    <cellStyle name="差_530629_2006年县级财政报表附表" xfId="1188"/>
    <cellStyle name="差_5334_2006年迪庆县级财政报表附表" xfId="1189"/>
    <cellStyle name="差_6.2017省本级支出" xfId="1190"/>
    <cellStyle name="强调文字颜色 3 2 2" xfId="1191"/>
    <cellStyle name="差_Book1" xfId="1192"/>
    <cellStyle name="好_2007年收支情况及2008年收支预计表(汇总表)_省级财力12.12" xfId="1193"/>
    <cellStyle name="差_Book1_2012-2013年经常性收入预测（1.1新口径）" xfId="1194"/>
    <cellStyle name="差_Book1_2012年省级平衡简表（用）" xfId="1195"/>
    <cellStyle name="强调文字颜色 1 4" xfId="1196"/>
    <cellStyle name="差_Book1_2013省级预算附表" xfId="1197"/>
    <cellStyle name="好_行政公检法测算_不含人员经费系数_2014省级收入及财力12.12（更新后）" xfId="1198"/>
    <cellStyle name="差_Book1_2016年结算与财力5.17" xfId="1199"/>
    <cellStyle name="差_Book1_5.2017省本级收入" xfId="1200"/>
    <cellStyle name="差_Book1_财力性转移支付2010年预算参考数" xfId="1201"/>
    <cellStyle name="差_Book1_附表1-6" xfId="1202"/>
    <cellStyle name="差_Book1_收入汇总" xfId="1203"/>
    <cellStyle name="差_Book1_支出汇总" xfId="1204"/>
    <cellStyle name="差_省级明细_6.2017省本级支出" xfId="1205"/>
    <cellStyle name="差_Book2_2014省级收入及财力12.12（更新后）" xfId="1206"/>
    <cellStyle name="好_2007年结算已定项目对账单_2014省级收入12.2（更新后）" xfId="1207"/>
    <cellStyle name="好_人员工资和公用经费2_财力性转移支付2010年预算参考数" xfId="1208"/>
    <cellStyle name="差_Book2_财力性转移支付2010年预算参考数" xfId="1209"/>
    <cellStyle name="差_卫生部门_2014省级收入12.2（更新后）" xfId="1210"/>
    <cellStyle name="好_文体广播事业(按照总人口测算）—20080416_县市旗测算-新科目（含人口规模效应）" xfId="1211"/>
    <cellStyle name="差_Book2_省级财力12.12" xfId="1212"/>
    <cellStyle name="差_M01-2(州市补助收入)" xfId="1213"/>
    <cellStyle name="差_material report in Jul" xfId="1214"/>
    <cellStyle name="差_material report in Jun" xfId="1215"/>
    <cellStyle name="好_Book1_基金汇总" xfId="1216"/>
    <cellStyle name="差_material report in May" xfId="1217"/>
    <cellStyle name="差_Material reprot In Apr (2)" xfId="1218"/>
    <cellStyle name="差_Material reprot In Dec" xfId="1219"/>
    <cellStyle name="差_Material reprot In Feb (2)" xfId="1220"/>
    <cellStyle name="差_人员工资和公用经费3" xfId="1221"/>
    <cellStyle name="差_Sheet1" xfId="1222"/>
    <cellStyle name="好_30云南_1_财力性转移支付2010年预算参考数" xfId="1223"/>
    <cellStyle name="差_Sheet1_1" xfId="1224"/>
    <cellStyle name="差_Sheet1_2" xfId="1225"/>
    <cellStyle name="差_Sheet1_2014省级收入12.2（更新后）" xfId="1226"/>
    <cellStyle name="差_Sheet1_2014省级收入及财力12.12（更新后）" xfId="1227"/>
    <cellStyle name="差_Sheet1_Sheet2" xfId="1228"/>
    <cellStyle name="差_Sheet1_省级财力12.12" xfId="1229"/>
    <cellStyle name="差_Sheet1_省级收入" xfId="1230"/>
    <cellStyle name="好_22湖南" xfId="1231"/>
    <cellStyle name="差_Sheet2" xfId="1232"/>
    <cellStyle name="差_附表_2014省级收入及财力12.12（更新后）" xfId="1233"/>
    <cellStyle name="差_Sheet2_1" xfId="1234"/>
    <cellStyle name="差_Xl0000068 2" xfId="1235"/>
    <cellStyle name="差_县区合并测算20080423(按照各省比重）_民生政策最低支出需求" xfId="1236"/>
    <cellStyle name="差_Xl0000068_2017年预算草案（债务）" xfId="1237"/>
    <cellStyle name="差_Xl0000068_基金汇总" xfId="1238"/>
    <cellStyle name="差_Xl0000071" xfId="1239"/>
    <cellStyle name="差_Xl0000071 2" xfId="1240"/>
    <cellStyle name="差_Xl0000071_2017年预算草案（债务）" xfId="1241"/>
    <cellStyle name="差_Xl0000071_基金汇总" xfId="1242"/>
    <cellStyle name="好_material report in Jul" xfId="1243"/>
    <cellStyle name="差_Xl0000071_支出汇总" xfId="1244"/>
    <cellStyle name="差_Xl0000335" xfId="1245"/>
    <cellStyle name="差_Xl0000336" xfId="1246"/>
    <cellStyle name="差_Xl0000621" xfId="1247"/>
    <cellStyle name="差_安徽 缺口县区测算(地方填报)1" xfId="1248"/>
    <cellStyle name="差_安徽 缺口县区测算(地方填报)1_2014省级收入12.2（更新后）" xfId="1249"/>
    <cellStyle name="差_安徽 缺口县区测算(地方填报)1_2014省级收入及财力12.12（更新后）" xfId="1250"/>
    <cellStyle name="好_1" xfId="1251"/>
    <cellStyle name="差_安徽 缺口县区测算(地方填报)1_省级财力12.12" xfId="1252"/>
    <cellStyle name="差_表一" xfId="1253"/>
    <cellStyle name="好_2007年收支情况及2008年收支预计表(汇总表)_财力性转移支付2010年预算参考数" xfId="1254"/>
    <cellStyle name="差_表一_2014省级收入及财力12.12（更新后）" xfId="1255"/>
    <cellStyle name="差_表一_省级财力12.12" xfId="1256"/>
    <cellStyle name="解释性文本 2" xfId="1257"/>
    <cellStyle name="差_不含人员经费系数_2014省级收入12.2（更新后）" xfId="1258"/>
    <cellStyle name="差_附表_财力性转移支付2010年预算参考数" xfId="1259"/>
    <cellStyle name="好_2007年结算已定项目对账单_2014省级收入及财力12.12（更新后）" xfId="1260"/>
    <cellStyle name="差_不含人员经费系数_省级财力12.12" xfId="1261"/>
    <cellStyle name="差_财力（李处长）" xfId="1262"/>
    <cellStyle name="好_20160105省级2016年预算情况表（最新） 2" xfId="1263"/>
    <cellStyle name="差_财力（李处长）_2014省级收入12.2（更新后）" xfId="1264"/>
    <cellStyle name="差_财力（李处长）_2014省级收入及财力12.12（更新后）" xfId="1265"/>
    <cellStyle name="差_财力（李处长）_省级财力12.12" xfId="1266"/>
    <cellStyle name="好_省级明细_1.3日 2017年预算草案 - 副本" xfId="1267"/>
    <cellStyle name="差_财力差异计算表(不含非农业区)" xfId="1268"/>
    <cellStyle name="差_财力差异计算表(不含非农业区)_2014省级收入12.2（更新后）" xfId="1269"/>
    <cellStyle name="差_财力差异计算表(不含非农业区)_省级财力12.12" xfId="1270"/>
    <cellStyle name="差_财政供养人员_财力性转移支付2010年预算参考数" xfId="1271"/>
    <cellStyle name="差_财政厅编制用表（2011年报省人大）" xfId="1272"/>
    <cellStyle name="差_财政厅编制用表（2011年报省人大） 2" xfId="1273"/>
    <cellStyle name="好_2011年预算大表11-26_基金汇总" xfId="1274"/>
    <cellStyle name="差_财政厅编制用表（2011年报省人大）_2013省级预算附表" xfId="1275"/>
    <cellStyle name="差_财政厅编制用表（2011年报省人大）_2014省级收入12.2（更新后）" xfId="1276"/>
    <cellStyle name="差_财政厅编制用表（2011年报省人大）_2014省级收入及财力12.12（更新后）" xfId="1277"/>
    <cellStyle name="差_财政厅编制用表（2011年报省人大）_附表1-6" xfId="1278"/>
    <cellStyle name="差_财政厅编制用表（2011年报省人大）_省级财力12.12" xfId="1279"/>
    <cellStyle name="差_财政厅编制用表（2011年报省人大）_收入汇总" xfId="1280"/>
    <cellStyle name="差_财政厅编制用表（2011年报省人大）_支出汇总" xfId="1281"/>
    <cellStyle name="差_测算结果" xfId="1282"/>
    <cellStyle name="差_云南 缺口县区测算(地方填报)_2014省级收入及财力12.12（更新后）" xfId="1283"/>
    <cellStyle name="差_测算结果_2014省级收入12.2（更新后）" xfId="1284"/>
    <cellStyle name="差_测算结果_2014省级收入及财力12.12（更新后）" xfId="1285"/>
    <cellStyle name="差_测算结果_财力性转移支付2010年预算参考数" xfId="1286"/>
    <cellStyle name="差_测算结果_省级财力12.12" xfId="1287"/>
    <cellStyle name="差_测算结果汇总" xfId="1288"/>
    <cellStyle name="警告文本 2 3" xfId="1289"/>
    <cellStyle name="差_测算结果汇总_2014省级收入12.2（更新后）" xfId="1290"/>
    <cellStyle name="烹拳_ +Foil &amp; -FOIL &amp; PAPER" xfId="1291"/>
    <cellStyle name="差_测算结果汇总_2014省级收入及财力12.12（更新后）" xfId="1292"/>
    <cellStyle name="差_测算总表" xfId="1293"/>
    <cellStyle name="差_测算总表_2014省级收入及财力12.12（更新后）" xfId="1294"/>
    <cellStyle name="差_测算总表_省级财力12.12" xfId="1295"/>
    <cellStyle name="好_津补贴保障测算(5.21)_支出汇总" xfId="1296"/>
    <cellStyle name="好_省电力2008年 工作表 2" xfId="1297"/>
    <cellStyle name="差_成本差异系数" xfId="1298"/>
    <cellStyle name="好_省级明细" xfId="1299"/>
    <cellStyle name="差_成本差异系数（含人口规模）" xfId="1300"/>
    <cellStyle name="差_成本差异系数（含人口规模）_2014省级收入12.2（更新后）" xfId="1301"/>
    <cellStyle name="差_成本差异系数（含人口规模）_2014省级收入及财力12.12（更新后）" xfId="1302"/>
    <cellStyle name="差_成本差异系数（含人口规模）_财力性转移支付2010年预算参考数" xfId="1303"/>
    <cellStyle name="差_成本差异系数（含人口规模）_省级财力12.12" xfId="1304"/>
    <cellStyle name="差_成本差异系数_2014省级收入及财力12.12（更新后）" xfId="1305"/>
    <cellStyle name="差_成本差异系数_财力性转移支付2010年预算参考数" xfId="1306"/>
    <cellStyle name="差_县市旗测算20080508_县市旗测算-新科目（含人口规模效应）_2014省级收入12.2（更新后）" xfId="1307"/>
    <cellStyle name="差_成本差异系数_省级财力12.12" xfId="1308"/>
    <cellStyle name="差_第五部分(才淼、饶永宏）" xfId="1309"/>
    <cellStyle name="差_县区合并测算20080421_省级财力12.12" xfId="1310"/>
    <cellStyle name="差_第一部分：综合全" xfId="1311"/>
    <cellStyle name="好_2016-2017全省国资预算" xfId="1312"/>
    <cellStyle name="差_电力公司增值税划转" xfId="1313"/>
    <cellStyle name="好_附表_2014省级收入12.2（更新后）" xfId="1314"/>
    <cellStyle name="差_电力公司增值税划转_2014省级收入及财力12.12（更新后）" xfId="1315"/>
    <cellStyle name="差_电力公司增值税划转_省级财力12.12" xfId="1316"/>
    <cellStyle name="好_人员工资和公用经费" xfId="1317"/>
    <cellStyle name="差_方案二" xfId="1318"/>
    <cellStyle name="好_复件 2012年地方财政公共预算分级平衡情况表（5" xfId="1319"/>
    <cellStyle name="差_分析缺口率" xfId="1320"/>
    <cellStyle name="好_省级明细_2016年预算草案1.13_收入汇总" xfId="1321"/>
    <cellStyle name="差_分析缺口率_2014省级收入及财力12.12（更新后）" xfId="1322"/>
    <cellStyle name="差_分析缺口率_财力性转移支付2010年预算参考数" xfId="1323"/>
    <cellStyle name="差_省级明细_全省收入代编最新_支出汇总" xfId="1324"/>
    <cellStyle name="差_分县成本差异系数" xfId="1325"/>
    <cellStyle name="差_分县成本差异系数_2014省级收入12.2（更新后）" xfId="1326"/>
    <cellStyle name="差_分县成本差异系数_2014省级收入及财力12.12（更新后）" xfId="1327"/>
    <cellStyle name="好_核定人数下发表_省级财力12.12" xfId="1328"/>
    <cellStyle name="差_分县成本差异系数_不含人员经费系数" xfId="1329"/>
    <cellStyle name="常规 2_64AFA25844606096E0530A08E1076096" xfId="1330"/>
    <cellStyle name="差_分县成本差异系数_不含人员经费系数_2014省级收入及财力12.12（更新后）" xfId="1331"/>
    <cellStyle name="强调文字颜色 6 3 2" xfId="1332"/>
    <cellStyle name="差_分县成本差异系数_不含人员经费系数_财力性转移支付2010年预算参考数" xfId="1333"/>
    <cellStyle name="差_分县成本差异系数_不含人员经费系数_省级财力12.12" xfId="1334"/>
    <cellStyle name="好_省级明细_Book1 2" xfId="1335"/>
    <cellStyle name="差_分县成本差异系数_财力性转移支付2010年预算参考数" xfId="1336"/>
    <cellStyle name="常规 3_2010.10.30" xfId="1337"/>
    <cellStyle name="差_分县成本差异系数_民生政策最低支出需求" xfId="1338"/>
    <cellStyle name="差_分县成本差异系数_民生政策最低支出需求_2014省级收入12.2（更新后）" xfId="1339"/>
    <cellStyle name="差_核定人数下发表" xfId="1340"/>
    <cellStyle name="差_分县成本差异系数_民生政策最低支出需求_2014省级收入及财力12.12（更新后）" xfId="1341"/>
    <cellStyle name="差_分县成本差异系数_民生政策最低支出需求_财力性转移支付2010年预算参考数" xfId="1342"/>
    <cellStyle name="好_2006年水利统计指标统计表_2014省级收入12.2（更新后）" xfId="1343"/>
    <cellStyle name="差_分县成本差异系数_民生政策最低支出需求_省级财力12.12" xfId="1344"/>
    <cellStyle name="差_分县成本差异系数_省级财力12.12" xfId="1345"/>
    <cellStyle name="好_电力公司增值税划转_2014省级收入及财力12.12（更新后）" xfId="1346"/>
    <cellStyle name="差_附表" xfId="1347"/>
    <cellStyle name="差_附表_2014省级收入12.2（更新后）" xfId="1348"/>
    <cellStyle name="差_附表_省级财力12.12" xfId="1349"/>
    <cellStyle name="差_附表1-6" xfId="1350"/>
    <cellStyle name="好_省级明细_2016年预算草案1.13 2" xfId="1351"/>
    <cellStyle name="差_复件 2012年地方财政公共预算分级平衡情况表" xfId="1352"/>
    <cellStyle name="汇总 2 2" xfId="1353"/>
    <cellStyle name="差_复件 2012年地方财政公共预算分级平衡情况表（5" xfId="1354"/>
    <cellStyle name="好_2007年中央财政与河南省财政年终决算结算单_2014省级收入及财力12.12（更新后）" xfId="1355"/>
    <cellStyle name="差_复件 复件 2010年预算表格－2010-03-26-（含表间 公式）" xfId="1356"/>
    <cellStyle name="差_省级明细_21.2017年全省基金收入" xfId="1357"/>
    <cellStyle name="差_复件 复件 2010年预算表格－2010-03-26-（含表间 公式）_2014省级收入12.2（更新后）" xfId="1358"/>
    <cellStyle name="输出 2 2" xfId="1359"/>
    <cellStyle name="差_国有资本经营预算（2011年报省人大）" xfId="1360"/>
    <cellStyle name="差_国有资本经营预算（2011年报省人大）_基金汇总" xfId="1361"/>
    <cellStyle name="差_国有资本经营预算（2011年报省人大）_2013省级预算附表" xfId="1362"/>
    <cellStyle name="差_国有资本经营预算（2011年报省人大）_2014省级收入12.2（更新后）" xfId="1363"/>
    <cellStyle name="差_国有资本经营预算（2011年报省人大）_2014省级收入及财力12.12（更新后）" xfId="1364"/>
    <cellStyle name="差_国有资本经营预算（2011年报省人大）_2017年预算草案（债务）" xfId="1365"/>
    <cellStyle name="好_2007一般预算支出口径剔除表_2014省级收入12.2（更新后）" xfId="1366"/>
    <cellStyle name="差_国有资本经营预算（2011年报省人大）_附表1-6" xfId="1367"/>
    <cellStyle name="差_国有资本经营预算（2011年报省人大）_省级财力12.12" xfId="1368"/>
    <cellStyle name="差_行政(燃修费)_县市旗测算-新科目（含人口规模效应）" xfId="1369"/>
    <cellStyle name="差_国有资本经营预算（2011年报省人大）_收入汇总" xfId="1370"/>
    <cellStyle name="差_国有资本经营预算（2011年报省人大）_支出汇总" xfId="1371"/>
    <cellStyle name="差_河南 缺口县区测算(地方填报)" xfId="1372"/>
    <cellStyle name="差_河南 缺口县区测算(地方填报)_2014省级收入12.2（更新后）" xfId="1373"/>
    <cellStyle name="强调文字颜色 5 2" xfId="1374"/>
    <cellStyle name="差_河南 缺口县区测算(地方填报)_2014省级收入及财力12.12（更新后）" xfId="1375"/>
    <cellStyle name="差_河南 缺口县区测算(地方填报白)" xfId="1376"/>
    <cellStyle name="差_河南 缺口县区测算(地方填报白)_2014省级收入12.2（更新后）" xfId="1377"/>
    <cellStyle name="差_河南 缺口县区测算(地方填报白)_2014省级收入及财力12.12（更新后）" xfId="1378"/>
    <cellStyle name="差_河南 缺口县区测算(地方填报白)_财力性转移支付2010年预算参考数" xfId="1379"/>
    <cellStyle name="好_市辖区测算-新科目（20080626）_民生政策最低支出需求" xfId="1380"/>
    <cellStyle name="差_河南 缺口县区测算(地方填报白)_省级财力12.12" xfId="1381"/>
    <cellStyle name="差_河南省----2009-05-21（补充数据）" xfId="1382"/>
    <cellStyle name="差_河南省----2009-05-21（补充数据）_2013省级预算附表" xfId="1383"/>
    <cellStyle name="差_河南省----2009-05-21（补充数据）_2014省级收入12.2（更新后）" xfId="1384"/>
    <cellStyle name="差_河南省----2009-05-21（补充数据）_2014省级收入及财力12.12（更新后）" xfId="1385"/>
    <cellStyle name="差_河南省----2009-05-21（补充数据）_2017年预算草案（债务）" xfId="1386"/>
    <cellStyle name="差_河南省----2009-05-21（补充数据）_附表1-6" xfId="1387"/>
    <cellStyle name="差_河南省----2009-05-21（补充数据）_支出汇总" xfId="1388"/>
    <cellStyle name="差_其他部门(按照总人口测算）—20080416_2014省级收入12.2（更新后）" xfId="1389"/>
    <cellStyle name="差_河南省农村义务教育教师绩效工资测算表8-12" xfId="1390"/>
    <cellStyle name="差_河南省农村义务教育教师绩效工资测算表8-12_2014省级收入12.2（更新后）" xfId="1391"/>
    <cellStyle name="差_河南省农村义务教育教师绩效工资测算表8-12_2014省级收入及财力12.12（更新后）" xfId="1392"/>
    <cellStyle name="差_河南省农村义务教育教师绩效工资测算表8-12_省级财力12.12" xfId="1393"/>
    <cellStyle name="差_县区合并测算20080423(按照各省比重）_2014省级收入12.2（更新后）" xfId="1394"/>
    <cellStyle name="差_核定人数对比" xfId="1395"/>
    <cellStyle name="差_核定人数对比_2014省级收入12.2（更新后）" xfId="1396"/>
    <cellStyle name="差_核定人数对比_2014省级收入及财力12.12（更新后）" xfId="1397"/>
    <cellStyle name="差_核定人数对比_省级财力12.12" xfId="1398"/>
    <cellStyle name="常规 6" xfId="1399"/>
    <cellStyle name="差_核定人数下发表_2014省级收入12.2（更新后）" xfId="1400"/>
    <cellStyle name="差_核定人数下发表_财力性转移支付2010年预算参考数" xfId="1401"/>
    <cellStyle name="差_核定人数下发表_省级财力12.12" xfId="1402"/>
    <cellStyle name="差_汇总" xfId="1403"/>
    <cellStyle name="差_汇总_2014省级收入12.2（更新后）" xfId="1404"/>
    <cellStyle name="差_汇总_2014省级收入及财力12.12（更新后）" xfId="1405"/>
    <cellStyle name="差_行政公检法测算_2014省级收入12.2（更新后）" xfId="1406"/>
    <cellStyle name="差_汇总_省级财力12.12" xfId="1407"/>
    <cellStyle name="差_汇总表" xfId="1408"/>
    <cellStyle name="差_汇总表_2014省级收入12.2（更新后）" xfId="1409"/>
    <cellStyle name="差_汇总表_2014省级收入及财力12.12（更新后）" xfId="1410"/>
    <cellStyle name="差_汇总表_财力性转移支付2010年预算参考数" xfId="1411"/>
    <cellStyle name="差_县区合并测算20080423(按照各省比重）_不含人员经费系数_2014省级收入12.2（更新后）" xfId="1412"/>
    <cellStyle name="差_汇总表_省级财力12.12" xfId="1413"/>
    <cellStyle name="差_汇总表4" xfId="1414"/>
    <cellStyle name="差_汇总表4_2014省级收入12.2（更新后）" xfId="1415"/>
    <cellStyle name="差_汇总表4_2014省级收入及财力12.12（更新后）" xfId="1416"/>
    <cellStyle name="差_汇总表4_省级财力12.12" xfId="1417"/>
    <cellStyle name="差_汇总-县级财政报表附表" xfId="1418"/>
    <cellStyle name="差_基金汇总" xfId="1419"/>
    <cellStyle name="差_检验表" xfId="1420"/>
    <cellStyle name="差_检验表（调整后）" xfId="1421"/>
    <cellStyle name="好_14安徽" xfId="1422"/>
    <cellStyle name="差_教育(按照总人口测算）—20080416" xfId="1423"/>
    <cellStyle name="差_省级明细_2016年预算草案1.13_收入汇总" xfId="1424"/>
    <cellStyle name="好_22湖南_2014省级收入及财力12.12（更新后）" xfId="1425"/>
    <cellStyle name="差_教育(按照总人口测算）—20080416_2014省级收入及财力12.12（更新后）" xfId="1426"/>
    <cellStyle name="差_教育(按照总人口测算）—20080416_不含人员经费系数" xfId="1427"/>
    <cellStyle name="差_教育(按照总人口测算）—20080416_不含人员经费系数_2014省级收入12.2（更新后）" xfId="1428"/>
    <cellStyle name="差_教育(按照总人口测算）—20080416_不含人员经费系数_2014省级收入及财力12.12（更新后）" xfId="1429"/>
    <cellStyle name="差_教育(按照总人口测算）—20080416_财力性转移支付2010年预算参考数" xfId="1430"/>
    <cellStyle name="差_教育(按照总人口测算）—20080416_民生政策最低支出需求" xfId="1431"/>
    <cellStyle name="差_教育(按照总人口测算）—20080416_民生政策最低支出需求_2014省级收入12.2（更新后）" xfId="1432"/>
    <cellStyle name="差_教育(按照总人口测算）—20080416_民生政策最低支出需求_2014省级收入及财力12.12（更新后）" xfId="1433"/>
    <cellStyle name="好_教育(按照总人口测算）—20080416_民生政策最低支出需求" xfId="1434"/>
    <cellStyle name="差_教育(按照总人口测算）—20080416_民生政策最低支出需求_财力性转移支付2010年预算参考数" xfId="1435"/>
    <cellStyle name="好_市辖区测算-新科目（20080626）_不含人员经费系数" xfId="1436"/>
    <cellStyle name="差_教育(按照总人口测算）—20080416_民生政策最低支出需求_省级财力12.12" xfId="1437"/>
    <cellStyle name="好_2_2014省级收入及财力12.12（更新后）" xfId="1438"/>
    <cellStyle name="差_教育(按照总人口测算）—20080416_省级财力12.12" xfId="1439"/>
    <cellStyle name="差_教育(按照总人口测算）—20080416_县市旗测算-新科目（含人口规模效应）" xfId="1440"/>
    <cellStyle name="差_教育(按照总人口测算）—20080416_县市旗测算-新科目（含人口规模效应）_2014省级收入12.2（更新后）" xfId="1441"/>
    <cellStyle name="差_农林水和城市维护标准支出20080505－县区合计_民生政策最低支出需求" xfId="1442"/>
    <cellStyle name="差_卫生(按照总人口测算）—20080416_县市旗测算-新科目（含人口规模效应）_财力性转移支付2010年预算参考数" xfId="1443"/>
    <cellStyle name="差_教育(按照总人口测算）—20080416_县市旗测算-新科目（含人口规模效应）_2014省级收入及财力12.12（更新后）" xfId="1444"/>
    <cellStyle name="好_2016省级收入1.3" xfId="1445"/>
    <cellStyle name="差_教育(按照总人口测算）—20080416_县市旗测算-新科目（含人口规模效应）_省级财力12.12" xfId="1446"/>
    <cellStyle name="差_津补贴保障测算（2010.3.19）" xfId="1447"/>
    <cellStyle name="差_津补贴保障测算（2010.3.19）_2014省级收入12.2（更新后）" xfId="1448"/>
    <cellStyle name="差_市辖区测算-新科目（20080626）" xfId="1449"/>
    <cellStyle name="差_津补贴保障测算（2010.3.19）_2014省级收入及财力12.12（更新后）" xfId="1450"/>
    <cellStyle name="差_津补贴保障测算（2010.3.19）_省级财力12.12" xfId="1451"/>
    <cellStyle name="差_津补贴保障测算(5.21)" xfId="1452"/>
    <cellStyle name="好_material report in May" xfId="1453"/>
    <cellStyle name="差_津补贴保障测算(5.21)_基金汇总" xfId="1454"/>
    <cellStyle name="好_行政（人员）_县市旗测算-新科目（含人口规模效应）_财力性转移支付2010年预算参考数" xfId="1455"/>
    <cellStyle name="差_津补贴保障测算(5.21)_收入汇总" xfId="1456"/>
    <cellStyle name="差_津补贴保障测算(5.21)_支出汇总" xfId="1457"/>
    <cellStyle name="差_云南 缺口县区测算(地方填报)_财力性转移支付2010年预算参考数" xfId="1458"/>
    <cellStyle name="差_丽江汇总" xfId="1459"/>
    <cellStyle name="差_民生政策最低支出需求" xfId="1460"/>
    <cellStyle name="差_民生政策最低支出需求_2014省级收入12.2（更新后）" xfId="1461"/>
    <cellStyle name="差_民生政策最低支出需求_2014省级收入及财力12.12（更新后）" xfId="1462"/>
    <cellStyle name="差_缺口县区测算（11.13）_财力性转移支付2010年预算参考数" xfId="1463"/>
    <cellStyle name="差_民生政策最低支出需求_财力性转移支付2010年预算参考数" xfId="1464"/>
    <cellStyle name="差_行政公检法测算_省级财力12.12" xfId="1465"/>
    <cellStyle name="差_民生政策最低支出需求_省级财力12.12" xfId="1466"/>
    <cellStyle name="差_农林水和城市维护标准支出20080505－县区合计" xfId="1467"/>
    <cellStyle name="差_农林水和城市维护标准支出20080505－县区合计_2014省级收入12.2（更新后）" xfId="1468"/>
    <cellStyle name="好_27重庆_省级财力12.12" xfId="1469"/>
    <cellStyle name="差_农林水和城市维护标准支出20080505－县区合计_2014省级收入及财力12.12（更新后）" xfId="1470"/>
    <cellStyle name="差_农林水和城市维护标准支出20080505－县区合计_不含人员经费系数" xfId="1471"/>
    <cellStyle name="差_省级明细_基金汇总" xfId="1472"/>
    <cellStyle name="差_总人口" xfId="1473"/>
    <cellStyle name="差_农林水和城市维护标准支出20080505－县区合计_不含人员经费系数_2014省级收入12.2（更新后）" xfId="1474"/>
    <cellStyle name="差_县区合并测算20080423(按照各省比重）_财力性转移支付2010年预算参考数" xfId="1475"/>
    <cellStyle name="差_总人口_2014省级收入12.2（更新后）" xfId="1476"/>
    <cellStyle name="好_2011年全省及省级预计2011-12-12" xfId="1477"/>
    <cellStyle name="差_农林水和城市维护标准支出20080505－县区合计_不含人员经费系数_2014省级收入及财力12.12（更新后）" xfId="1478"/>
    <cellStyle name="差_缺口县区测算(按2007支出增长25%测算)_财力性转移支付2010年预算参考数" xfId="1479"/>
    <cellStyle name="差_总人口_2014省级收入及财力12.12（更新后）" xfId="1480"/>
    <cellStyle name="好_河南 缺口县区测算(地方填报白)_2014省级收入12.2（更新后）" xfId="1481"/>
    <cellStyle name="差_农林水和城市维护标准支出20080505－县区合计_不含人员经费系数_财力性转移支付2010年预算参考数" xfId="1482"/>
    <cellStyle name="差_总人口_财力性转移支付2010年预算参考数" xfId="1483"/>
    <cellStyle name="差_农林水和城市维护标准支出20080505－县区合计_不含人员经费系数_省级财力12.12" xfId="1484"/>
    <cellStyle name="差_总人口_省级财力12.12" xfId="1485"/>
    <cellStyle name="差_农林水和城市维护标准支出20080505－县区合计_民生政策最低支出需求_2014省级收入12.2（更新后）" xfId="1486"/>
    <cellStyle name="差_农林水和城市维护标准支出20080505－县区合计_民生政策最低支出需求_2014省级收入及财力12.12（更新后）" xfId="1487"/>
    <cellStyle name="差_农林水和城市维护标准支出20080505－县区合计_省级财力12.12" xfId="1488"/>
    <cellStyle name="差_农林水和城市维护标准支出20080505－县区合计_县市旗测算-新科目（含人口规模效应）_2014省级收入12.2（更新后）" xfId="1489"/>
    <cellStyle name="差_农林水和城市维护标准支出20080505－县区合计_县市旗测算-新科目（含人口规模效应）_2014省级收入及财力12.12（更新后）" xfId="1490"/>
    <cellStyle name="差_农林水和城市维护标准支出20080505－县区合计_县市旗测算-新科目（含人口规模效应）_财力性转移支付2010年预算参考数" xfId="1491"/>
    <cellStyle name="差_农林水和城市维护标准支出20080505－县区合计_县市旗测算-新科目（含人口规模效应）_省级财力12.12" xfId="1492"/>
    <cellStyle name="好_县市旗测算-新科目（20080626）_民生政策最低支出需求_财力性转移支付2010年预算参考数" xfId="1493"/>
    <cellStyle name="差_平邑" xfId="1494"/>
    <cellStyle name="差_平邑_2014省级收入12.2（更新后）" xfId="1495"/>
    <cellStyle name="差_平邑_2014省级收入及财力12.12（更新后）" xfId="1496"/>
    <cellStyle name="差_平邑_财力性转移支付2010年预算参考数" xfId="1497"/>
    <cellStyle name="差_平邑_省级财力12.12" xfId="1498"/>
    <cellStyle name="好_方案二" xfId="1499"/>
    <cellStyle name="差_其他部门(按照总人口测算）—20080416" xfId="1500"/>
    <cellStyle name="差_其他部门(按照总人口测算）—20080416_2014省级收入及财力12.12（更新后）" xfId="1501"/>
    <cellStyle name="差_其他部门(按照总人口测算）—20080416_不含人员经费系数" xfId="1502"/>
    <cellStyle name="好_分县成本差异系数_民生政策最低支出需求_省级财力12.12" xfId="1503"/>
    <cellStyle name="差_其他部门(按照总人口测算）—20080416_不含人员经费系数_2014省级收入12.2（更新后）" xfId="1504"/>
    <cellStyle name="差_其他部门(按照总人口测算）—20080416_不含人员经费系数_2014省级收入及财力12.12（更新后）" xfId="1505"/>
    <cellStyle name="差_其他部门(按照总人口测算）—20080416_不含人员经费系数_财力性转移支付2010年预算参考数" xfId="1506"/>
    <cellStyle name="差_其他部门(按照总人口测算）—20080416_不含人员经费系数_省级财力12.12" xfId="1507"/>
    <cellStyle name="差_其他部门(按照总人口测算）—20080416_财力性转移支付2010年预算参考数" xfId="1508"/>
    <cellStyle name="差_其他部门(按照总人口测算）—20080416_民生政策最低支出需求_2014省级收入及财力12.12（更新后）" xfId="1509"/>
    <cellStyle name="差_市辖区测算-新科目（20080626）_不含人员经费系数_2014省级收入12.2（更新后）" xfId="1510"/>
    <cellStyle name="差_其他部门(按照总人口测算）—20080416_民生政策最低支出需求_财力性转移支付2010年预算参考数" xfId="1511"/>
    <cellStyle name="差_其他部门(按照总人口测算）—20080416_民生政策最低支出需求_省级财力12.12" xfId="1512"/>
    <cellStyle name="差_其他部门(按照总人口测算）—20080416_省级财力12.12" xfId="1513"/>
    <cellStyle name="常规_EE70A06373940074E0430A0804CB0074" xfId="1514"/>
    <cellStyle name="差_其他部门(按照总人口测算）—20080416_县市旗测算-新科目（含人口规模效应）" xfId="1515"/>
    <cellStyle name="差_其他部门(按照总人口测算）—20080416_县市旗测算-新科目（含人口规模效应）_2014省级收入12.2（更新后）" xfId="1516"/>
    <cellStyle name="差_其他部门(按照总人口测算）—20080416_县市旗测算-新科目（含人口规模效应）_2014省级收入及财力12.12（更新后）" xfId="1517"/>
    <cellStyle name="好_2006年水利统计指标统计表" xfId="1518"/>
    <cellStyle name="差_其他部门(按照总人口测算）—20080416_县市旗测算-新科目（含人口规模效应）_财力性转移支付2010年预算参考数" xfId="1519"/>
    <cellStyle name="差_青海 缺口县区测算(地方填报)" xfId="1520"/>
    <cellStyle name="解释性文本 2 3" xfId="1521"/>
    <cellStyle name="差_青海 缺口县区测算(地方填报)_2014省级收入12.2（更新后）" xfId="1522"/>
    <cellStyle name="差_青海 缺口县区测算(地方填报)_2014省级收入及财力12.12（更新后）" xfId="1523"/>
    <cellStyle name="好_2006年水利统计指标统计表_财力性转移支付2010年预算参考数" xfId="1524"/>
    <cellStyle name="差_全省基金收入" xfId="1525"/>
    <cellStyle name="差_全省基金收支" xfId="1526"/>
    <cellStyle name="差_缺口县区测算" xfId="1527"/>
    <cellStyle name="差_缺口县区测算（11.13）" xfId="1528"/>
    <cellStyle name="好_2009年省对市县转移支付测算表(9.27)_2014省级收入及财力12.12（更新后）" xfId="1529"/>
    <cellStyle name="差_缺口县区测算（11.13）_2014省级收入及财力12.12（更新后）" xfId="1530"/>
    <cellStyle name="好_省级明细_Xl0000071 2" xfId="1531"/>
    <cellStyle name="통화 [0]_BOILER-CO1" xfId="1532"/>
    <cellStyle name="差_缺口县区测算（11.13）_省级财力12.12" xfId="1533"/>
    <cellStyle name="差_缺口县区测算(按2007支出增长25%测算)" xfId="1534"/>
    <cellStyle name="差_缺口县区测算(按2007支出增长25%测算)_2014省级收入12.2（更新后）" xfId="1535"/>
    <cellStyle name="差_缺口县区测算(按2007支出增长25%测算)_2014省级收入及财力12.12（更新后）" xfId="1536"/>
    <cellStyle name="好_2010省对市县转移支付测算表(10-21）_2014省级收入12.2（更新后）" xfId="1537"/>
    <cellStyle name="差_缺口县区测算(按2007支出增长25%测算)_省级财力12.12" xfId="1538"/>
    <cellStyle name="差_缺口县区测算(按核定人数)" xfId="1539"/>
    <cellStyle name="差_缺口县区测算(按核定人数)_2014省级收入12.2（更新后）" xfId="1540"/>
    <cellStyle name="差_缺口县区测算(按核定人数)_2014省级收入及财力12.12（更新后）" xfId="1541"/>
    <cellStyle name="常规 6_1.3日 2017年预算草案 - 副本" xfId="1542"/>
    <cellStyle name="差_缺口县区测算(按核定人数)_财力性转移支付2010年预算参考数" xfId="1543"/>
    <cellStyle name="差_缺口县区测算(按核定人数)_省级财力12.12" xfId="1544"/>
    <cellStyle name="差_缺口县区测算(财政部标准)" xfId="1545"/>
    <cellStyle name="差_缺口县区测算(财政部标准)_2014省级收入12.2（更新后）" xfId="1546"/>
    <cellStyle name="差_缺口县区测算(财政部标准)_2014省级收入及财力12.12（更新后）" xfId="1547"/>
    <cellStyle name="好_缺口县区测算(财政部标准)_财力性转移支付2010年预算参考数" xfId="1548"/>
    <cellStyle name="差_缺口县区测算(财政部标准)_财力性转移支付2010年预算参考数" xfId="1549"/>
    <cellStyle name="差_缺口县区测算_省级财力12.12" xfId="1550"/>
    <cellStyle name="差_缺口消化情况" xfId="1551"/>
    <cellStyle name="好_丽江汇总" xfId="1552"/>
    <cellStyle name="差_缺口消化情况_2014省级收入12.2（更新后）" xfId="1553"/>
    <cellStyle name="差_缺口消化情况_2014省级收入及财力12.12（更新后）" xfId="1554"/>
    <cellStyle name="强调文字颜色 3 3 2" xfId="1555"/>
    <cellStyle name="差_缺口消化情况_省级财力12.12" xfId="1556"/>
    <cellStyle name="好_2007年结算已定项目对账单_2013省级预算附表" xfId="1557"/>
    <cellStyle name="差_人员工资和公用经费" xfId="1558"/>
    <cellStyle name="好_2006年34青海_省级财力12.12" xfId="1559"/>
    <cellStyle name="好_其他部门(按照总人口测算）—20080416_财力性转移支付2010年预算参考数" xfId="1560"/>
    <cellStyle name="差_人员工资和公用经费2" xfId="1561"/>
    <cellStyle name="差_人员工资和公用经费2_2014省级收入12.2（更新后）" xfId="1562"/>
    <cellStyle name="差_人员工资和公用经费2_2014省级收入及财力12.12（更新后）" xfId="1563"/>
    <cellStyle name="千位分隔[0] 3" xfId="1564"/>
    <cellStyle name="差_人员工资和公用经费2_财力性转移支付2010年预算参考数" xfId="1565"/>
    <cellStyle name="差_人员工资和公用经费3_2014省级收入12.2（更新后）" xfId="1566"/>
    <cellStyle name="差_人员工资和公用经费3_2014省级收入及财力12.12（更新后）" xfId="1567"/>
    <cellStyle name="差_人员工资和公用经费3_财力性转移支付2010年预算参考数" xfId="1568"/>
    <cellStyle name="着色 1" xfId="1569"/>
    <cellStyle name="差_人员工资和公用经费3_省级财力12.12" xfId="1570"/>
    <cellStyle name="差_山东省民生支出标准" xfId="1571"/>
    <cellStyle name="差_山东省民生支出标准_2014省级收入12.2（更新后）" xfId="1572"/>
    <cellStyle name="差_山东省民生支出标准_2014省级收入及财力12.12（更新后）" xfId="1573"/>
    <cellStyle name="差_山东省民生支出标准_财力性转移支付2010年预算参考数" xfId="1574"/>
    <cellStyle name="差_山东省民生支出标准_省级财力12.12" xfId="1575"/>
    <cellStyle name="好_缺口消化情况" xfId="1576"/>
    <cellStyle name="差_省电力2008年 工作表" xfId="1577"/>
    <cellStyle name="常规 11 3" xfId="1578"/>
    <cellStyle name="差_省电力2008年 工作表 2" xfId="1579"/>
    <cellStyle name="差_省电力2008年 工作表_2013省级预算附表" xfId="1580"/>
    <cellStyle name="差_省电力2008年 工作表_2014省级收入12.2（更新后）" xfId="1581"/>
    <cellStyle name="差_省电力2008年 工作表_2017年预算草案（债务）" xfId="1582"/>
    <cellStyle name="差_省电力2008年 工作表_基金汇总" xfId="1583"/>
    <cellStyle name="好_复件 2012年地方财政公共预算分级平衡情况表" xfId="1584"/>
    <cellStyle name="差_省电力2008年 工作表_省级财力12.12" xfId="1585"/>
    <cellStyle name="好_省级明细_冬梅3 2" xfId="1586"/>
    <cellStyle name="差_省电力2008年 工作表_收入汇总" xfId="1587"/>
    <cellStyle name="好_复件 复件 2010年预算表格－2010-03-26-（含表间 公式）_省级财力12.12" xfId="1588"/>
    <cellStyle name="差_省级国有资本经营预算表" xfId="1589"/>
    <cellStyle name="千分位[0]" xfId="1590"/>
    <cellStyle name="差_省级基金收出" xfId="1591"/>
    <cellStyle name="好_1604月报" xfId="1592"/>
    <cellStyle name="差_省级明细_2.2017全省收入" xfId="1593"/>
    <cellStyle name="差_省级明细_2016-2017全省国资预算" xfId="1594"/>
    <cellStyle name="差_省级明细_2016年预算草案" xfId="1595"/>
    <cellStyle name="差_省级明细_2016年预算草案1.13" xfId="1596"/>
    <cellStyle name="好_河南 缺口县区测算(地方填报)_财力性转移支付2010年预算参考数" xfId="1597"/>
    <cellStyle name="差_省级明细_2016年预算草案1.13 2" xfId="1598"/>
    <cellStyle name="差_省级明细_2016年预算草案1.13_2017年预算草案（债务）" xfId="1599"/>
    <cellStyle name="差_省级明细_2016年预算草案1.13_基金汇总" xfId="1600"/>
    <cellStyle name="差_省级明细_20171207-2018年预算草案" xfId="1601"/>
    <cellStyle name="差_省级明细_2017年预算草案1.4" xfId="1602"/>
    <cellStyle name="差_省级明细_23" xfId="1603"/>
    <cellStyle name="好_28四川_2014省级收入及财力12.12（更新后）" xfId="1604"/>
    <cellStyle name="差_省级明细_23 2" xfId="1605"/>
    <cellStyle name="好_1110洱源县" xfId="1606"/>
    <cellStyle name="差_省级明细_23_2017年预算草案（债务）" xfId="1607"/>
    <cellStyle name="好_2009年结算（最终）" xfId="1608"/>
    <cellStyle name="差_省级明细_23_基金汇总" xfId="1609"/>
    <cellStyle name="好_卫生(按照总人口测算）—20080416_县市旗测算-新科目（含人口规模效应）" xfId="1610"/>
    <cellStyle name="差_省级明细_23_收入汇总" xfId="1611"/>
    <cellStyle name="差_省级明细_23_支出汇总" xfId="1612"/>
    <cellStyle name="好_省级明细_2016年预算草案1.13" xfId="1613"/>
    <cellStyle name="好_县区合并测算20080421_民生政策最低支出需求" xfId="1614"/>
    <cellStyle name="差_省级明细_3.2017全省支出" xfId="1615"/>
    <cellStyle name="差_省级明细_5.2017省本级收入" xfId="1616"/>
    <cellStyle name="差_省级明细_Book1" xfId="1617"/>
    <cellStyle name="好_34青海_财力性转移支付2010年预算参考数" xfId="1618"/>
    <cellStyle name="差_省级明细_Book1 2" xfId="1619"/>
    <cellStyle name="差_省级明细_Book1_2017年预算草案（债务）" xfId="1620"/>
    <cellStyle name="好_2011年预算大表11-26_收入汇总" xfId="1621"/>
    <cellStyle name="差_省级明细_Book1_基金汇总" xfId="1622"/>
    <cellStyle name="注释 2_1.3日 2017年预算草案 - 副本" xfId="1623"/>
    <cellStyle name="差_省级明细_Book1_收入汇总" xfId="1624"/>
    <cellStyle name="差_省级明细_Book1_支出汇总" xfId="1625"/>
    <cellStyle name="差_省级明细_Book3" xfId="1626"/>
    <cellStyle name="差_省级明细_Xl0000068" xfId="1627"/>
    <cellStyle name="差_省级明细_Xl0000068_2017年预算草案（债务）" xfId="1628"/>
    <cellStyle name="差_省级明细_Xl0000068_基金汇总" xfId="1629"/>
    <cellStyle name="差_省级明细_Xl0000068_支出汇总" xfId="1630"/>
    <cellStyle name="差_省级明细_Xl0000071" xfId="1631"/>
    <cellStyle name="差_省级明细_基金最新_2017年预算草案（债务）" xfId="1632"/>
    <cellStyle name="差_省级明细_Xl0000071 2" xfId="1633"/>
    <cellStyle name="差_省级明细_Xl0000071_基金汇总" xfId="1634"/>
    <cellStyle name="差_文体广播事业(按照总人口测算）—20080416_省级财力12.12" xfId="1635"/>
    <cellStyle name="差_省级明细_Xl0000071_支出汇总" xfId="1636"/>
    <cellStyle name="差_省级明细_表六七" xfId="1637"/>
    <cellStyle name="差_省级明细_代编全省支出预算修改" xfId="1638"/>
    <cellStyle name="差_省级明细_代编全省支出预算修改_2017年预算草案（债务）" xfId="1639"/>
    <cellStyle name="差_卫生(按照总人口测算）—20080416_县市旗测算-新科目（含人口规模效应）" xfId="1640"/>
    <cellStyle name="差_省级明细_代编全省支出预算修改_基金汇总" xfId="1641"/>
    <cellStyle name="差_危改资金测算_2014省级收入12.2（更新后）" xfId="1642"/>
    <cellStyle name="差_省级明细_代编全省支出预算修改_收入汇总" xfId="1643"/>
    <cellStyle name="差_省级明细_冬梅3" xfId="1644"/>
    <cellStyle name="好_2012-2013年经常性收入预测（1.1新口径）" xfId="1645"/>
    <cellStyle name="好_Xl0000071" xfId="1646"/>
    <cellStyle name="差_省级明细_冬梅3_2017年预算草案（债务）" xfId="1647"/>
    <cellStyle name="好_Xl0000071_2017年预算草案（债务）" xfId="1648"/>
    <cellStyle name="差_省级明细_冬梅3_支出汇总" xfId="1649"/>
    <cellStyle name="好_Xl0000071_支出汇总" xfId="1650"/>
    <cellStyle name="差_省级明细_复件 表19（梁蕊发）" xfId="1651"/>
    <cellStyle name="差_省级明细_副本1.2" xfId="1652"/>
    <cellStyle name="好_省级明细_23" xfId="1653"/>
    <cellStyle name="差_省级明细_副本1.2_2017年预算草案（债务）" xfId="1654"/>
    <cellStyle name="差_卫生(按照总人口测算）—20080416_县市旗测算-新科目（含人口规模效应）_2014省级收入及财力12.12（更新后）" xfId="1655"/>
    <cellStyle name="好_省级明细_23_2017年预算草案（债务）" xfId="1656"/>
    <cellStyle name="差_省级明细_副本1.2_收入汇总" xfId="1657"/>
    <cellStyle name="好_省级明细_23_收入汇总" xfId="1658"/>
    <cellStyle name="差_省级明细_副本1.2_支出汇总" xfId="1659"/>
    <cellStyle name="好_2008年财政收支预算草案(1.4) 2" xfId="1660"/>
    <cellStyle name="好_省级明细_23_支出汇总" xfId="1661"/>
    <cellStyle name="差_省级明细_副本最新" xfId="1662"/>
    <cellStyle name="差_省级明细_副本最新 2" xfId="1663"/>
    <cellStyle name="差_省级明细_副本最新_2017年预算草案（债务）" xfId="1664"/>
    <cellStyle name="差_省级明细_副本最新_基金汇总" xfId="1665"/>
    <cellStyle name="差_行政（人员）_省级财力12.12" xfId="1666"/>
    <cellStyle name="差_省级明细_副本最新_收入汇总" xfId="1667"/>
    <cellStyle name="差_省级明细_副本最新_支出汇总" xfId="1668"/>
    <cellStyle name="差_省级明细_基金表" xfId="1669"/>
    <cellStyle name="差_省级明细_基金最新" xfId="1670"/>
    <cellStyle name="差_省级明细_基金最新_基金汇总" xfId="1671"/>
    <cellStyle name="差_省级明细_基金最新_收入汇总" xfId="1672"/>
    <cellStyle name="好_省级明细_Xl0000071_基金汇总" xfId="1673"/>
    <cellStyle name="好_县区合并测算20080423(按照各省比重）" xfId="1674"/>
    <cellStyle name="差_省级明细_基金最新_支出汇总" xfId="1675"/>
    <cellStyle name="差_省级明细_基金最终修改支出" xfId="1676"/>
    <cellStyle name="差_省级明细_梁蕊要预算局报人大2017年预算草案" xfId="1677"/>
    <cellStyle name="差_省级明细_全省收入代编最新" xfId="1678"/>
    <cellStyle name="差_省级明细_全省收入代编最新 2" xfId="1679"/>
    <cellStyle name="差_省级明细_全省收入代编最新_2017年预算草案（债务）" xfId="1680"/>
    <cellStyle name="差_省级明细_全省收入代编最新_基金汇总" xfId="1681"/>
    <cellStyle name="好_分析缺口率_2014省级收入及财力12.12（更新后）" xfId="1682"/>
    <cellStyle name="好_行政（人员）_县市旗测算-新科目（含人口规模效应）" xfId="1683"/>
    <cellStyle name="差_省级明细_全省收入代编最新_收入汇总" xfId="1684"/>
    <cellStyle name="差_省级明细_全省预算代编_2017年预算草案（债务）" xfId="1685"/>
    <cellStyle name="差_省级明细_全省预算代编_基金汇总" xfId="1686"/>
    <cellStyle name="差_省级明细_全省预算代编_收入汇总" xfId="1687"/>
    <cellStyle name="差_省级明细_全省预算代编_支出汇总" xfId="1688"/>
    <cellStyle name="差_省级明细_社保2017年预算草案1.3" xfId="1689"/>
    <cellStyle name="差_省级明细_省级国有资本经营预算表" xfId="1690"/>
    <cellStyle name="差_省级明细_收入汇总" xfId="1691"/>
    <cellStyle name="差_省级明细_政府性基金人大会表格1稿" xfId="1692"/>
    <cellStyle name="差_省级明细_政府性基金人大会表格1稿 2" xfId="1693"/>
    <cellStyle name="差_下文_2014省级收入及财力12.12（更新后）" xfId="1694"/>
    <cellStyle name="差_省级明细_政府性基金人大会表格1稿_基金汇总" xfId="1695"/>
    <cellStyle name="差_省级明细_政府性基金人大会表格1稿_收入汇总" xfId="1696"/>
    <cellStyle name="差_省级明细_政府性基金人大会表格1稿_支出汇总" xfId="1697"/>
    <cellStyle name="好_行政（人员）_民生政策最低支出需求_2014省级收入12.2（更新后）" xfId="1698"/>
    <cellStyle name="差_省级明细_支出汇总" xfId="1699"/>
    <cellStyle name="差_省级收入" xfId="1700"/>
    <cellStyle name="差_省级收入_1" xfId="1701"/>
    <cellStyle name="差_行政(燃修费)_民生政策最低支出需求_省级财力12.12" xfId="1702"/>
    <cellStyle name="好_中原证券2012年补助（上解）核定表" xfId="1703"/>
    <cellStyle name="差_省级支出" xfId="1704"/>
    <cellStyle name="差_省级支出_1" xfId="1705"/>
    <cellStyle name="差_行政(燃修费)_不含人员经费系数_2014省级收入12.2（更新后）" xfId="1706"/>
    <cellStyle name="差_省级支出_2" xfId="1707"/>
    <cellStyle name="好_分县成本差异系数_2014省级收入12.2（更新后）" xfId="1708"/>
    <cellStyle name="差_省属监狱人员级别表(驻外)" xfId="1709"/>
    <cellStyle name="好_缺口县区测算" xfId="1710"/>
    <cellStyle name="差_省属监狱人员级别表(驻外)_基金汇总" xfId="1711"/>
    <cellStyle name="差_省属监狱人员级别表(驻外)_收入汇总" xfId="1712"/>
    <cellStyle name="好_2006年34青海_财力性转移支付2010年预算参考数" xfId="1713"/>
    <cellStyle name="差_省属监狱人员级别表(驻外)_支出汇总" xfId="1714"/>
    <cellStyle name="差_市辖区测算20080510_2014省级收入及财力12.12（更新后）" xfId="1715"/>
    <cellStyle name="差_市辖区测算20080510_不含人员经费系数" xfId="1716"/>
    <cellStyle name="好_电力公司增值税划转_2014省级收入12.2（更新后）" xfId="1717"/>
    <cellStyle name="差_市辖区测算20080510_不含人员经费系数_2014省级收入及财力12.12（更新后）" xfId="1718"/>
    <cellStyle name="差_市辖区测算20080510_不含人员经费系数_财力性转移支付2010年预算参考数" xfId="1719"/>
    <cellStyle name="差_市辖区测算20080510_财力性转移支付2010年预算参考数" xfId="1720"/>
    <cellStyle name="差_市辖区测算20080510_民生政策最低支出需求" xfId="1721"/>
    <cellStyle name="差_市辖区测算20080510_民生政策最低支出需求_2014省级收入12.2（更新后）" xfId="1722"/>
    <cellStyle name="差_市辖区测算20080510_民生政策最低支出需求_2014省级收入及财力12.12（更新后）" xfId="1723"/>
    <cellStyle name="差_市辖区测算20080510_民生政策最低支出需求_财力性转移支付2010年预算参考数" xfId="1724"/>
    <cellStyle name="差_市辖区测算20080510_省级财力12.12" xfId="1725"/>
    <cellStyle name="差_市辖区测算20080510_县市旗测算-新科目（含人口规模效应）" xfId="1726"/>
    <cellStyle name="差_市辖区测算20080510_县市旗测算-新科目（含人口规模效应）_2014省级收入12.2（更新后）" xfId="1727"/>
    <cellStyle name="差_市辖区测算20080510_县市旗测算-新科目（含人口规模效应）_财力性转移支付2010年预算参考数" xfId="1728"/>
    <cellStyle name="好_2010年收入预测表（20091230)）_基金汇总" xfId="1729"/>
    <cellStyle name="好_省电力2008年 工作表" xfId="1730"/>
    <cellStyle name="差_市辖区测算20080510_县市旗测算-新科目（含人口规模效应）_省级财力12.12" xfId="1731"/>
    <cellStyle name="差_行政(燃修费)_民生政策最低支出需求_财力性转移支付2010年预算参考数" xfId="1732"/>
    <cellStyle name="好_行政公检法测算_县市旗测算-新科目（含人口规模效应）_2014省级收入12.2（更新后）" xfId="1733"/>
    <cellStyle name="差_市辖区测算-新科目（20080626）_2014省级收入12.2（更新后）" xfId="1734"/>
    <cellStyle name="好_省级明细_代编全省支出预算修改_2017年预算草案（债务）" xfId="1735"/>
    <cellStyle name="差_市辖区测算-新科目（20080626）_2014省级收入及财力12.12（更新后）" xfId="1736"/>
    <cellStyle name="差_市辖区测算-新科目（20080626）_不含人员经费系数" xfId="1737"/>
    <cellStyle name="差_市辖区测算-新科目（20080626）_不含人员经费系数_2014省级收入及财力12.12（更新后）" xfId="1738"/>
    <cellStyle name="好_2008年支出核定" xfId="1739"/>
    <cellStyle name="好_省级明细_Book1_支出汇总" xfId="1740"/>
    <cellStyle name="差_市辖区测算-新科目（20080626）_不含人员经费系数_财力性转移支付2010年预算参考数" xfId="1741"/>
    <cellStyle name="好_2008年支出调整" xfId="1742"/>
    <cellStyle name="差_市辖区测算-新科目（20080626）_财力性转移支付2010年预算参考数" xfId="1743"/>
    <cellStyle name="差_市辖区测算-新科目（20080626）_民生政策最低支出需求" xfId="1744"/>
    <cellStyle name="差_市辖区测算-新科目（20080626）_民生政策最低支出需求_2014省级收入12.2（更新后）" xfId="1745"/>
    <cellStyle name="好_行政(燃修费)_财力性转移支付2010年预算参考数" xfId="1746"/>
    <cellStyle name="差_市辖区测算-新科目（20080626）_民生政策最低支出需求_2014省级收入及财力12.12（更新后）" xfId="1747"/>
    <cellStyle name="差_市辖区测算-新科目（20080626）_民生政策最低支出需求_财力性转移支付2010年预算参考数" xfId="1748"/>
    <cellStyle name="差_市辖区测算-新科目（20080626）_民生政策最低支出需求_省级财力12.12" xfId="1749"/>
    <cellStyle name="差_市辖区测算-新科目（20080626）_省级财力12.12" xfId="1750"/>
    <cellStyle name="差_市辖区测算-新科目（20080626）_县市旗测算-新科目（含人口规模效应）" xfId="1751"/>
    <cellStyle name="差_市辖区测算-新科目（20080626）_县市旗测算-新科目（含人口规模效应）_2014省级收入12.2（更新后）" xfId="1752"/>
    <cellStyle name="好_2010年收入预测表（20091230)）" xfId="1753"/>
    <cellStyle name="好_其他部门(按照总人口测算）—20080416" xfId="1754"/>
    <cellStyle name="差_市辖区测算-新科目（20080626）_县市旗测算-新科目（含人口规模效应）_财力性转移支付2010年预算参考数" xfId="1755"/>
    <cellStyle name="好_行政(燃修费)_2014省级收入12.2（更新后）" xfId="1756"/>
    <cellStyle name="强调文字颜色 4 2 2" xfId="1757"/>
    <cellStyle name="差_市辖区测算-新科目（20080626）_县市旗测算-新科目（含人口规模效应）_省级财力12.12" xfId="1758"/>
    <cellStyle name="差_收入汇总" xfId="1759"/>
    <cellStyle name="好_20河南(财政部2010年县级基本财力测算数据)" xfId="1760"/>
    <cellStyle name="差_税负测算" xfId="1761"/>
    <cellStyle name="差_同德" xfId="1762"/>
    <cellStyle name="差_同德_2014省级收入12.2（更新后）" xfId="1763"/>
    <cellStyle name="差_同德_2014省级收入及财力12.12（更新后）" xfId="1764"/>
    <cellStyle name="好_行政公检法测算_民生政策最低支出需求_财力性转移支付2010年预算参考数" xfId="1765"/>
    <cellStyle name="差_同德_财力性转移支付2010年预算参考数" xfId="1766"/>
    <cellStyle name="好_复件 复件 2010年预算表格－2010-03-26-（含表间 公式）_2014省级收入及财力12.12（更新后）" xfId="1767"/>
    <cellStyle name="差_同德_省级财力12.12" xfId="1768"/>
    <cellStyle name="差_危改资金测算" xfId="1769"/>
    <cellStyle name="差_危改资金测算_2014省级收入及财力12.12（更新后）" xfId="1770"/>
    <cellStyle name="差_危改资金测算_财力性转移支付2010年预算参考数" xfId="1771"/>
    <cellStyle name="差_危改资金测算_省级财力12.12" xfId="1772"/>
    <cellStyle name="差_行政(燃修费)_不含人员经费系数_2014省级收入及财力12.12（更新后）" xfId="1773"/>
    <cellStyle name="差_卫生(按照总人口测算）—20080416_2014省级收入12.2（更新后）" xfId="1774"/>
    <cellStyle name="差_卫生(按照总人口测算）—20080416_2014省级收入及财力12.12（更新后）" xfId="1775"/>
    <cellStyle name="差_卫生(按照总人口测算）—20080416_不含人员经费系数" xfId="1776"/>
    <cellStyle name="差_卫生(按照总人口测算）—20080416_不含人员经费系数_2014省级收入12.2（更新后）" xfId="1777"/>
    <cellStyle name="差_卫生(按照总人口测算）—20080416_不含人员经费系数_省级财力12.12" xfId="1778"/>
    <cellStyle name="差_卫生(按照总人口测算）—20080416_财力性转移支付2010年预算参考数" xfId="1779"/>
    <cellStyle name="差_卫生(按照总人口测算）—20080416_民生政策最低支出需求" xfId="1780"/>
    <cellStyle name="常规 2 2_2016年结算与财力5.17" xfId="1781"/>
    <cellStyle name="好_0605石屏县" xfId="1782"/>
    <cellStyle name="差_卫生(按照总人口测算）—20080416_民生政策最低支出需求_2014省级收入12.2（更新后）" xfId="1783"/>
    <cellStyle name="好_0605石屏县_2014省级收入12.2（更新后）" xfId="1784"/>
    <cellStyle name="差_卫生(按照总人口测算）—20080416_民生政策最低支出需求_2014省级收入及财力12.12（更新后）" xfId="1785"/>
    <cellStyle name="好_0605石屏县_2014省级收入及财力12.12（更新后）" xfId="1786"/>
    <cellStyle name="差_卫生(按照总人口测算）—20080416_民生政策最低支出需求_财力性转移支付2010年预算参考数" xfId="1787"/>
    <cellStyle name="好_0605石屏县_财力性转移支付2010年预算参考数" xfId="1788"/>
    <cellStyle name="差_卫生(按照总人口测算）—20080416_民生政策最低支出需求_省级财力12.12" xfId="1789"/>
    <cellStyle name="好_0605石屏县_省级财力12.12" xfId="1790"/>
    <cellStyle name="差_卫生(按照总人口测算）—20080416_省级财力12.12" xfId="1791"/>
    <cellStyle name="差_卫生(按照总人口测算）—20080416_县市旗测算-新科目（含人口规模效应）_2014省级收入12.2（更新后）" xfId="1792"/>
    <cellStyle name="差_卫生(按照总人口测算）—20080416_县市旗测算-新科目（含人口规模效应）_省级财力12.12" xfId="1793"/>
    <cellStyle name="差_卫生部门" xfId="1794"/>
    <cellStyle name="差_县市旗测算-新科目（20080626）_县市旗测算-新科目（含人口规模效应）_省级财力12.12" xfId="1795"/>
    <cellStyle name="链接单元格 2 2" xfId="1796"/>
    <cellStyle name="差_卫生部门_2014省级收入及财力12.12（更新后）" xfId="1797"/>
    <cellStyle name="差_卫生部门_财力性转移支付2010年预算参考数" xfId="1798"/>
    <cellStyle name="差_卫生部门_省级财力12.12" xfId="1799"/>
    <cellStyle name="差_县市旗测算-新科目（20080626）_2014省级收入及财力12.12（更新后）" xfId="1800"/>
    <cellStyle name="差_文体广播部门" xfId="1801"/>
    <cellStyle name="差_文体广播事业(按照总人口测算）—20080416" xfId="1802"/>
    <cellStyle name="差_文体广播事业(按照总人口测算）—20080416_2014省级收入12.2（更新后）" xfId="1803"/>
    <cellStyle name="常规 12" xfId="1804"/>
    <cellStyle name="差_文体广播事业(按照总人口测算）—20080416_不含人员经费系数" xfId="1805"/>
    <cellStyle name="好_分县成本差异系数_民生政策最低支出需求_2014省级收入及财力12.12（更新后）" xfId="1806"/>
    <cellStyle name="差_文体广播事业(按照总人口测算）—20080416_不含人员经费系数_2014省级收入12.2（更新后）" xfId="1807"/>
    <cellStyle name="差_文体广播事业(按照总人口测算）—20080416_不含人员经费系数_2014省级收入及财力12.12（更新后）" xfId="1808"/>
    <cellStyle name="差_文体广播事业(按照总人口测算）—20080416_不含人员经费系数_财力性转移支付2010年预算参考数" xfId="1809"/>
    <cellStyle name="差_文体广播事业(按照总人口测算）—20080416_不含人员经费系数_省级财力12.12" xfId="1810"/>
    <cellStyle name="差_文体广播事业(按照总人口测算）—20080416_财力性转移支付2010年预算参考数" xfId="1811"/>
    <cellStyle name="差_文体广播事业(按照总人口测算）—20080416_民生政策最低支出需求" xfId="1812"/>
    <cellStyle name="好_Sheet1_2014省级收入及财力12.12（更新后）" xfId="1813"/>
    <cellStyle name="差_文体广播事业(按照总人口测算）—20080416_民生政策最低支出需求_2014省级收入12.2（更新后）" xfId="1814"/>
    <cellStyle name="差_文体广播事业(按照总人口测算）—20080416_民生政策最低支出需求_2014省级收入及财力12.12（更新后）" xfId="1815"/>
    <cellStyle name="差_文体广播事业(按照总人口测算）—20080416_民生政策最低支出需求_财力性转移支付2010年预算参考数" xfId="1816"/>
    <cellStyle name="差_文体广播事业(按照总人口测算）—20080416_民生政策最低支出需求_省级财力12.12" xfId="1817"/>
    <cellStyle name="差_文体广播事业(按照总人口测算）—20080416_县市旗测算-新科目（含人口规模效应）" xfId="1818"/>
    <cellStyle name="好_2009年省对市县转移支付测算表(9.27)_省级财力12.12" xfId="1819"/>
    <cellStyle name="千位[" xfId="1820"/>
    <cellStyle name="差_文体广播事业(按照总人口测算）—20080416_县市旗测算-新科目（含人口规模效应）_2014省级收入12.2（更新后）" xfId="1821"/>
    <cellStyle name="强调文字颜色 2 3" xfId="1822"/>
    <cellStyle name="差_文体广播事业(按照总人口测算）—20080416_县市旗测算-新科目（含人口规模效应）_2014省级收入及财力12.12（更新后）" xfId="1823"/>
    <cellStyle name="常规 4 6" xfId="1824"/>
    <cellStyle name="好_省级支出_2" xfId="1825"/>
    <cellStyle name="差_文体广播事业(按照总人口测算）—20080416_县市旗测算-新科目（含人口规模效应）_财力性转移支付2010年预算参考数" xfId="1826"/>
    <cellStyle name="差_文体广播事业(按照总人口测算）—20080416_县市旗测算-新科目（含人口规模效应）_省级财力12.12" xfId="1827"/>
    <cellStyle name="好_2010省级行政性收费专项收入批复_支出汇总" xfId="1828"/>
    <cellStyle name="差_下文" xfId="1829"/>
    <cellStyle name="好_14安徽_财力性转移支付2010年预算参考数" xfId="1830"/>
    <cellStyle name="差_下文（表）" xfId="1831"/>
    <cellStyle name="差_下文（表）_2014省级收入12.2（更新后）" xfId="1832"/>
    <cellStyle name="差_下文（表）_省级财力12.12" xfId="1833"/>
    <cellStyle name="差_下文_2014省级收入12.2（更新后）" xfId="1834"/>
    <cellStyle name="货币 2" xfId="1835"/>
    <cellStyle name="千分位" xfId="1836"/>
    <cellStyle name="差_下文_省级财力12.12" xfId="1837"/>
    <cellStyle name="差_县区合并测算20080421" xfId="1838"/>
    <cellStyle name="差_县区合并测算20080421_2014省级收入12.2（更新后）" xfId="1839"/>
    <cellStyle name="差_县区合并测算20080421_2014省级收入及财力12.12（更新后）" xfId="1840"/>
    <cellStyle name="差_县区合并测算20080421_不含人员经费系数" xfId="1841"/>
    <cellStyle name="差_县区合并测算20080421_不含人员经费系数_2014省级收入及财力12.12（更新后）" xfId="1842"/>
    <cellStyle name="差_县区合并测算20080421_不含人员经费系数_财力性转移支付2010年预算参考数" xfId="1843"/>
    <cellStyle name="差_县区合并测算20080421_不含人员经费系数_省级财力12.12" xfId="1844"/>
    <cellStyle name="差_县区合并测算20080421_财力性转移支付2010年预算参考数" xfId="1845"/>
    <cellStyle name="差_县区合并测算20080421_民生政策最低支出需求" xfId="1846"/>
    <cellStyle name="链接单元格 3 2" xfId="1847"/>
    <cellStyle name="差_县区合并测算20080421_民生政策最低支出需求_2014省级收入及财力12.12（更新后）" xfId="1848"/>
    <cellStyle name="差_县区合并测算20080421_民生政策最低支出需求_省级财力12.12" xfId="1849"/>
    <cellStyle name="差_县区合并测算20080421_县市旗测算-新科目（含人口规模效应）_2014省级收入12.2（更新后）" xfId="1850"/>
    <cellStyle name="差_县区合并测算20080421_县市旗测算-新科目（含人口规模效应）_2014省级收入及财力12.12（更新后）" xfId="1851"/>
    <cellStyle name="差_县区合并测算20080421_县市旗测算-新科目（含人口规模效应）_财力性转移支付2010年预算参考数" xfId="1852"/>
    <cellStyle name="差_县区合并测算20080421_县市旗测算-新科目（含人口规模效应）_省级财力12.12" xfId="1853"/>
    <cellStyle name="差_县区合并测算20080423(按照各省比重）_2014省级收入及财力12.12（更新后）" xfId="1854"/>
    <cellStyle name="差_云南省2008年转移支付测算——州市本级考核部分及政策性测算_2014省级收入12.2（更新后）" xfId="1855"/>
    <cellStyle name="好_卫生(按照总人口测算）—20080416_民生政策最低支出需求" xfId="1856"/>
    <cellStyle name="差_县区合并测算20080423(按照各省比重）_不含人员经费系数_省级财力12.12" xfId="1857"/>
    <cellStyle name="差_县区合并测算20080423(按照各省比重）_民生政策最低支出需求_2014省级收入12.2（更新后）" xfId="1858"/>
    <cellStyle name="好_财力差异计算表(不含非农业区)_省级财力12.12" xfId="1859"/>
    <cellStyle name="强调文字颜色 1 2" xfId="1860"/>
    <cellStyle name="差_县区合并测算20080423(按照各省比重）_民生政策最低支出需求_财力性转移支付2010年预算参考数" xfId="1861"/>
    <cellStyle name="差_县区合并测算20080423(按照各省比重）_县市旗测算-新科目（含人口规模效应）_2014省级收入12.2（更新后）" xfId="1862"/>
    <cellStyle name="差_县区合并测算20080423(按照各省比重）_县市旗测算-新科目（含人口规模效应）_2014省级收入及财力12.12（更新后）" xfId="1863"/>
    <cellStyle name="差_县区合并测算20080423(按照各省比重）_县市旗测算-新科目（含人口规模效应）_省级财力12.12" xfId="1864"/>
    <cellStyle name="差_县市旗测算20080508" xfId="1865"/>
    <cellStyle name="好_省级明细_副本最新_收入汇总" xfId="1866"/>
    <cellStyle name="差_县市旗测算20080508_2014省级收入12.2（更新后）" xfId="1867"/>
    <cellStyle name="差_县市旗测算20080508_2014省级收入及财力12.12（更新后）" xfId="1868"/>
    <cellStyle name="差_县市旗测算20080508_不含人员经费系数" xfId="1869"/>
    <cellStyle name="差_县市旗测算20080508_不含人员经费系数_2014省级收入及财力12.12（更新后）" xfId="1870"/>
    <cellStyle name="差_县市旗测算20080508_不含人员经费系数_财力性转移支付2010年预算参考数" xfId="1871"/>
    <cellStyle name="常规 13 2" xfId="1872"/>
    <cellStyle name="差_县市旗测算20080508_不含人员经费系数_省级财力12.12" xfId="1873"/>
    <cellStyle name="好_2008年财政收支预算草案(1.4)_支出汇总" xfId="1874"/>
    <cellStyle name="差_县市旗测算20080508_财力性转移支付2010年预算参考数" xfId="1875"/>
    <cellStyle name="差_县市旗测算20080508_民生政策最低支出需求" xfId="1876"/>
    <cellStyle name="好_省级明细_Xl0000071_收入汇总" xfId="1877"/>
    <cellStyle name="差_县市旗测算20080508_民生政策最低支出需求_2014省级收入12.2（更新后）" xfId="1878"/>
    <cellStyle name="好_成本差异系数_2014省级收入及财力12.12（更新后）" xfId="1879"/>
    <cellStyle name="差_县市旗测算20080508_民生政策最低支出需求_2014省级收入及财力12.12（更新后）" xfId="1880"/>
    <cellStyle name="好_教育(按照总人口测算）—20080416_县市旗测算-新科目（含人口规模效应）_财力性转移支付2010年预算参考数" xfId="1881"/>
    <cellStyle name="差_县市旗测算20080508_民生政策最低支出需求_财力性转移支付2010年预算参考数" xfId="1882"/>
    <cellStyle name="差_县市旗测算20080508_民生政策最低支出需求_省级财力12.12" xfId="1883"/>
    <cellStyle name="差_行政(燃修费)_不含人员经费系数_财力性转移支付2010年预算参考数" xfId="1884"/>
    <cellStyle name="差_县市旗测算20080508_省级财力12.12" xfId="1885"/>
    <cellStyle name="差_县市旗测算20080508_县市旗测算-新科目（含人口规模效应）" xfId="1886"/>
    <cellStyle name="差_县市旗测算20080508_县市旗测算-新科目（含人口规模效应）_2014省级收入及财力12.12（更新后）" xfId="1887"/>
    <cellStyle name="差_县市旗测算20080508_县市旗测算-新科目（含人口规模效应）_财力性转移支付2010年预算参考数" xfId="1888"/>
    <cellStyle name="差_县市旗测算20080508_县市旗测算-新科目（含人口规模效应）_省级财力12.12" xfId="1889"/>
    <cellStyle name="差_县市旗测算-新科目（20080626）" xfId="1890"/>
    <cellStyle name="适中 2 3" xfId="1891"/>
    <cellStyle name="差_县市旗测算-新科目（20080626）_2014省级收入12.2（更新后）" xfId="1892"/>
    <cellStyle name="差_县市旗测算-新科目（20080626）_不含人员经费系数_2014省级收入12.2（更新后）" xfId="1893"/>
    <cellStyle name="差_县市旗测算-新科目（20080626）_不含人员经费系数_2014省级收入及财力12.12（更新后）" xfId="1894"/>
    <cellStyle name="差_县市旗测算-新科目（20080626）_不含人员经费系数_财力性转移支付2010年预算参考数" xfId="1895"/>
    <cellStyle name="差_县市旗测算-新科目（20080626）_财力性转移支付2010年预算参考数" xfId="1896"/>
    <cellStyle name="差_县市旗测算-新科目（20080626）_民生政策最低支出需求" xfId="1897"/>
    <cellStyle name="差_县市旗测算-新科目（20080626）_民生政策最低支出需求_2014省级收入12.2（更新后）" xfId="1898"/>
    <cellStyle name="差_县市旗测算-新科目（20080626）_民生政策最低支出需求_2014省级收入及财力12.12（更新后）" xfId="1899"/>
    <cellStyle name="差_县市旗测算-新科目（20080626）_民生政策最低支出需求_财力性转移支付2010年预算参考数" xfId="1900"/>
    <cellStyle name="差_县市旗测算-新科目（20080626）_民生政策最低支出需求_省级财力12.12" xfId="1901"/>
    <cellStyle name="差_县市旗测算-新科目（20080626）_省级财力12.12" xfId="1902"/>
    <cellStyle name="好_Xl0000068_支出汇总" xfId="1903"/>
    <cellStyle name="差_县市旗测算-新科目（20080626）_县市旗测算-新科目（含人口规模效应）_2014省级收入12.2（更新后）" xfId="1904"/>
    <cellStyle name="差_县市旗测算-新科目（20080626）_县市旗测算-新科目（含人口规模效应）_2014省级收入及财力12.12（更新后）" xfId="1905"/>
    <cellStyle name="常规 2 4" xfId="1906"/>
    <cellStyle name="差_县市旗测算-新科目（20080627）_2014省级收入12.2（更新后）" xfId="1907"/>
    <cellStyle name="差_县市旗测算-新科目（20080627）_不含人员经费系数" xfId="1908"/>
    <cellStyle name="差_县市旗测算-新科目（20080627）_不含人员经费系数_2014省级收入及财力12.12（更新后）" xfId="1909"/>
    <cellStyle name="差_县市旗测算-新科目（20080627）_不含人员经费系数_省级财力12.12" xfId="1910"/>
    <cellStyle name="差_县市旗测算-新科目（20080627）_财力性转移支付2010年预算参考数" xfId="1911"/>
    <cellStyle name="差_县市旗测算-新科目（20080627）_民生政策最低支出需求" xfId="1912"/>
    <cellStyle name="差_县市旗测算-新科目（20080627）_民生政策最低支出需求_2014省级收入12.2（更新后）" xfId="1913"/>
    <cellStyle name="差_县市旗测算-新科目（20080627）_民生政策最低支出需求_2014省级收入及财力12.12（更新后）" xfId="1914"/>
    <cellStyle name="差_县市旗测算-新科目（20080627）_民生政策最低支出需求_财力性转移支付2010年预算参考数" xfId="1915"/>
    <cellStyle name="差_县市旗测算-新科目（20080627）_民生政策最低支出需求_省级财力12.12" xfId="1916"/>
    <cellStyle name="常规_提供表" xfId="1917"/>
    <cellStyle name="差_县市旗测算-新科目（20080627）_省级财力12.12" xfId="1918"/>
    <cellStyle name="好_行政（人员）_不含人员经费系数_2014省级收入12.2（更新后）" xfId="1919"/>
    <cellStyle name="差_县市旗测算-新科目（20080627）_县市旗测算-新科目（含人口规模效应）" xfId="1920"/>
    <cellStyle name="差_县市旗测算-新科目（20080627）_县市旗测算-新科目（含人口规模效应）_2014省级收入12.2（更新后）" xfId="1921"/>
    <cellStyle name="差_县市旗测算-新科目（20080627）_县市旗测算-新科目（含人口规模效应）_2014省级收入及财力12.12（更新后）" xfId="1922"/>
    <cellStyle name="差_县市旗测算-新科目（20080627）_县市旗测算-新科目（含人口规模效应）_财力性转移支付2010年预算参考数" xfId="1923"/>
    <cellStyle name="差_行政(燃修费)" xfId="1924"/>
    <cellStyle name="差_行政(燃修费)_2014省级收入12.2（更新后）" xfId="1925"/>
    <cellStyle name="差_行政(燃修费)_2014省级收入及财力12.12（更新后）" xfId="1926"/>
    <cellStyle name="差_行政(燃修费)_不含人员经费系数_省级财力12.12" xfId="1927"/>
    <cellStyle name="差_行政(燃修费)_财力性转移支付2010年预算参考数" xfId="1928"/>
    <cellStyle name="差_行政(燃修费)_民生政策最低支出需求_2014省级收入12.2（更新后）" xfId="1929"/>
    <cellStyle name="差_行政(燃修费)_民生政策最低支出需求_2014省级收入及财力12.12（更新后）" xfId="1930"/>
    <cellStyle name="差_行政(燃修费)_省级财力12.12" xfId="1931"/>
    <cellStyle name="差_行政(燃修费)_县市旗测算-新科目（含人口规模效应）_2014省级收入12.2（更新后）" xfId="1932"/>
    <cellStyle name="常规_2012年国有资本经营预算收支总表" xfId="1933"/>
    <cellStyle name="差_行政(燃修费)_县市旗测算-新科目（含人口规模效应）_2014省级收入及财力12.12（更新后）" xfId="1934"/>
    <cellStyle name="差_行政(燃修费)_县市旗测算-新科目（含人口规模效应）_财力性转移支付2010年预算参考数" xfId="1935"/>
    <cellStyle name="差_行政(燃修费)_县市旗测算-新科目（含人口规模效应）_省级财力12.12" xfId="1936"/>
    <cellStyle name="差_行政（人员）" xfId="1937"/>
    <cellStyle name="差_行政（人员）_2014省级收入及财力12.12（更新后）" xfId="1938"/>
    <cellStyle name="差_行政（人员）_不含人员经费系数" xfId="1939"/>
    <cellStyle name="差_行政（人员）_不含人员经费系数_2014省级收入12.2（更新后）" xfId="1940"/>
    <cellStyle name="差_行政（人员）_不含人员经费系数_财力性转移支付2010年预算参考数" xfId="1941"/>
    <cellStyle name="差_行政（人员）_不含人员经费系数_省级财力12.12" xfId="1942"/>
    <cellStyle name="差_行政（人员）_民生政策最低支出需求_2014省级收入12.2（更新后）" xfId="1943"/>
    <cellStyle name="差_行政（人员）_民生政策最低支出需求_2014省级收入及财力12.12（更新后）" xfId="1944"/>
    <cellStyle name="差_行政（人员）_民生政策最低支出需求_财力性转移支付2010年预算参考数" xfId="1945"/>
    <cellStyle name="差_行政（人员）_民生政策最低支出需求_省级财力12.12" xfId="1946"/>
    <cellStyle name="差_行政（人员）_县市旗测算-新科目（含人口规模效应）_2014省级收入12.2（更新后）" xfId="1947"/>
    <cellStyle name="差_行政（人员）_县市旗测算-新科目（含人口规模效应）_2014省级收入及财力12.12（更新后）" xfId="1948"/>
    <cellStyle name="差_行政（人员）_县市旗测算-新科目（含人口规模效应）_财力性转移支付2010年预算参考数" xfId="1949"/>
    <cellStyle name="差_行政（人员）_县市旗测算-新科目（含人口规模效应）_省级财力12.12" xfId="1950"/>
    <cellStyle name="差_行政公检法测算" xfId="1951"/>
    <cellStyle name="差_行政公检法测算_2014省级收入及财力12.12（更新后）" xfId="1952"/>
    <cellStyle name="差_行政公检法测算_不含人员经费系数" xfId="1953"/>
    <cellStyle name="好_省属监狱人员级别表(驻外)_基金汇总" xfId="1954"/>
    <cellStyle name="差_行政公检法测算_不含人员经费系数_2014省级收入12.2（更新后）" xfId="1955"/>
    <cellStyle name="差_行政公检法测算_不含人员经费系数_2014省级收入及财力12.12（更新后）" xfId="1956"/>
    <cellStyle name="差_行政公检法测算_不含人员经费系数_财力性转移支付2010年预算参考数" xfId="1957"/>
    <cellStyle name="差_行政公检法测算_民生政策最低支出需求" xfId="1958"/>
    <cellStyle name="输出 3" xfId="1959"/>
    <cellStyle name="差_行政公检法测算_民生政策最低支出需求_2014省级收入12.2（更新后）" xfId="1960"/>
    <cellStyle name="差_行政公检法测算_民生政策最低支出需求_2014省级收入及财力12.12（更新后）" xfId="1961"/>
    <cellStyle name="差_行政公检法测算_民生政策最低支出需求_财力性转移支付2010年预算参考数" xfId="1962"/>
    <cellStyle name="差_行政公检法测算_民生政策最低支出需求_省级财力12.12" xfId="1963"/>
    <cellStyle name="差_行政公检法测算_县市旗测算-新科目（含人口规模效应）_财力性转移支付2010年预算参考数" xfId="1964"/>
    <cellStyle name="差_行政公检法测算_县市旗测算-新科目（含人口规模效应）_省级财力12.12" xfId="1965"/>
    <cellStyle name="差_一般预算支出口径剔除表" xfId="1966"/>
    <cellStyle name="差_一般预算支出口径剔除表_2014省级收入12.2（更新后）" xfId="1967"/>
    <cellStyle name="差_一般预算支出口径剔除表_2014省级收入及财力12.12（更新后）" xfId="1968"/>
    <cellStyle name="差_一般预算支出口径剔除表_省级财力12.12" xfId="1969"/>
    <cellStyle name="差_云南 缺口县区测算(地方填报)" xfId="1970"/>
    <cellStyle name="差_云南 缺口县区测算(地方填报)_2014省级收入12.2（更新后）" xfId="1971"/>
    <cellStyle name="差_云南省2008年转移支付测算——州市本级考核部分及政策性测算" xfId="1972"/>
    <cellStyle name="差_云南省2008年转移支付测算——州市本级考核部分及政策性测算_2014省级收入及财力12.12（更新后）" xfId="1973"/>
    <cellStyle name="差_云南省2008年转移支付测算——州市本级考核部分及政策性测算_财力性转移支付2010年预算参考数" xfId="1974"/>
    <cellStyle name="差_支出汇总" xfId="1975"/>
    <cellStyle name="差_中原证券2012年补助（上解）核定表" xfId="1976"/>
    <cellStyle name="差_重点民生支出需求测算表社保（农村低保）081112" xfId="1977"/>
    <cellStyle name="差_转移支付_2014省级收入12.2（更新后）" xfId="1978"/>
    <cellStyle name="差_转移支付_省级财力12.12" xfId="1979"/>
    <cellStyle name="差_自行调整差异系数顺序" xfId="1980"/>
    <cellStyle name="差_自行调整差异系数顺序_2014省级收入12.2（更新后）" xfId="1981"/>
    <cellStyle name="好_2008计算资料（8月5）" xfId="1982"/>
    <cellStyle name="差_自行调整差异系数顺序_2014省级收入及财力12.12（更新后）" xfId="1983"/>
    <cellStyle name="差_自行调整差异系数顺序_财力性转移支付2010年预算参考数" xfId="1984"/>
    <cellStyle name="差_自行调整差异系数顺序_省级财力12.12" xfId="1985"/>
    <cellStyle name="常" xfId="1986"/>
    <cellStyle name="好_财力差异计算表(不含非农业区)" xfId="1987"/>
    <cellStyle name="好_县市旗测算-新科目（20080627）_财力性转移支付2010年预算参考数" xfId="1988"/>
    <cellStyle name="常规 10 2" xfId="1989"/>
    <cellStyle name="好_M01-2(州市补助收入)" xfId="1990"/>
    <cellStyle name="好_省级明细_Book1_基金汇总" xfId="1991"/>
    <cellStyle name="常规 11" xfId="1992"/>
    <cellStyle name="常规 11 2 2" xfId="1993"/>
    <cellStyle name="常规 11 2_2012年结算与财力5.3" xfId="1994"/>
    <cellStyle name="常规 11 4" xfId="1995"/>
    <cellStyle name="常规 11_02支出需求及缺口县测算情况" xfId="1996"/>
    <cellStyle name="千位分隔[0] 2" xfId="1997"/>
    <cellStyle name="常规 13" xfId="1998"/>
    <cellStyle name="好_12滨州_2014省级收入及财力12.12（更新后）" xfId="1999"/>
    <cellStyle name="常规 14" xfId="2000"/>
    <cellStyle name="常规 15_(空）河南省预算公开表格 - 副本" xfId="2001"/>
    <cellStyle name="好_成本差异系数_2014省级收入12.2（更新后）" xfId="2002"/>
    <cellStyle name="好_省级明细_基金最终修改支出" xfId="2003"/>
    <cellStyle name="常规 15_1.3日 2017年预算草案 - 副本" xfId="2004"/>
    <cellStyle name="常规 16" xfId="2005"/>
    <cellStyle name="常规 21" xfId="2006"/>
    <cellStyle name="常规 16 2" xfId="2007"/>
    <cellStyle name="常规 16_2016年结算与财力5.17" xfId="2008"/>
    <cellStyle name="常规 17" xfId="2009"/>
    <cellStyle name="常规 22" xfId="2010"/>
    <cellStyle name="常规 18" xfId="2011"/>
    <cellStyle name="常规 23" xfId="2012"/>
    <cellStyle name="常规 19" xfId="2013"/>
    <cellStyle name="常规 24" xfId="2014"/>
    <cellStyle name="常规 2" xfId="2015"/>
    <cellStyle name="常规 2 2 2" xfId="2016"/>
    <cellStyle name="常规 2 2 3" xfId="2017"/>
    <cellStyle name="常规 2 2 4" xfId="2018"/>
    <cellStyle name="常规 2 3" xfId="2019"/>
    <cellStyle name="常规 2 3 2" xfId="2020"/>
    <cellStyle name="常规 2 3_2012年省级平衡表" xfId="2021"/>
    <cellStyle name="常规 2 5" xfId="2022"/>
    <cellStyle name="常规 2 6" xfId="2023"/>
    <cellStyle name="常规 2 7" xfId="2024"/>
    <cellStyle name="常规 2_2007年收支情况及2008年收支预计表(汇总表)" xfId="2025"/>
    <cellStyle name="常规 22 2" xfId="2026"/>
    <cellStyle name="常规 23 2" xfId="2027"/>
    <cellStyle name="好_2009全省决算表（批复后）" xfId="2028"/>
    <cellStyle name="常规 23_5.2017省本级收入" xfId="2029"/>
    <cellStyle name="常规 26" xfId="2030"/>
    <cellStyle name="常规 31" xfId="2031"/>
    <cellStyle name="常规 27" xfId="2032"/>
    <cellStyle name="常规 28" xfId="2033"/>
    <cellStyle name="常规 29" xfId="2034"/>
    <cellStyle name="好_Sheet2_1" xfId="2035"/>
    <cellStyle name="常规 3" xfId="2036"/>
    <cellStyle name="常规 3 2" xfId="2037"/>
    <cellStyle name="好_3.2017全省支出" xfId="2038"/>
    <cellStyle name="常规 3 2 2" xfId="2039"/>
    <cellStyle name="常规 3 2_3.2017全省支出" xfId="2040"/>
    <cellStyle name="常规 3 3" xfId="2041"/>
    <cellStyle name="好_县区合并测算20080421_不含人员经费系数" xfId="2042"/>
    <cellStyle name="常规 3 5" xfId="2043"/>
    <cellStyle name="检查单元格 3_1.3日 2017年预算草案 - 副本" xfId="2044"/>
    <cellStyle name="常规 4" xfId="2045"/>
    <cellStyle name="好_总人口_财力性转移支付2010年预算参考数" xfId="2046"/>
    <cellStyle name="常规 4 2" xfId="2047"/>
    <cellStyle name="好_财政厅编制用表（2011年报省人大）_基金汇总" xfId="2048"/>
    <cellStyle name="常规 4 2 2" xfId="2049"/>
    <cellStyle name="常规 4 4" xfId="2050"/>
    <cellStyle name="常规 4 3" xfId="2051"/>
    <cellStyle name="常规 4 5" xfId="2052"/>
    <cellStyle name="好_省级支出_1" xfId="2053"/>
    <cellStyle name="常规 4_2008年横排表0721" xfId="2054"/>
    <cellStyle name="常规 5 2" xfId="2055"/>
    <cellStyle name="常规 5 3" xfId="2056"/>
    <cellStyle name="好_20111127汇报附表（8张）_基金汇总" xfId="2057"/>
    <cellStyle name="常规 5 4" xfId="2058"/>
    <cellStyle name="好_河南省----2009-05-21（补充数据）_2013省级预算附表" xfId="2059"/>
    <cellStyle name="常规 6 2" xfId="2060"/>
    <cellStyle name="好_2006年27重庆" xfId="2061"/>
    <cellStyle name="好_国有资本经营预算（2011年报省人大）_附表1-6" xfId="2062"/>
    <cellStyle name="常规 6 3" xfId="2063"/>
    <cellStyle name="好_财政供养人员" xfId="2064"/>
    <cellStyle name="常规 6 4" xfId="2065"/>
    <cellStyle name="常规 7" xfId="2066"/>
    <cellStyle name="好_2007结算与财力(6.2)_支出汇总" xfId="2067"/>
    <cellStyle name="常规 7 2" xfId="2068"/>
    <cellStyle name="常规 7 3" xfId="2069"/>
    <cellStyle name="常规 8" xfId="2070"/>
    <cellStyle name="常规 9" xfId="2071"/>
    <cellStyle name="常规_(空）河南省预算公开表格 - 副本" xfId="2072"/>
    <cellStyle name="常规_12-29日省政府常务会议材料附件" xfId="2073"/>
    <cellStyle name="常规_2007基金预算" xfId="2074"/>
    <cellStyle name="好_汇总表4_财力性转移支付2010年预算参考数" xfId="2075"/>
    <cellStyle name="常规_2007基金预算 2" xfId="2076"/>
    <cellStyle name="常规_2009年财力测算情况11.19人代会 2" xfId="2077"/>
    <cellStyle name="常规_2010年收入财力预测（20101011）" xfId="2078"/>
    <cellStyle name="常规_2010年收入财力预测（20101011） 2" xfId="2079"/>
    <cellStyle name="常规_2010年收入财力预测（20101011）_全省社会保险基金" xfId="2080"/>
    <cellStyle name="常规_2012年基金收支预算草案12" xfId="2081"/>
    <cellStyle name="常规_2014年公共财政支出预算表（到项级科目）" xfId="2082"/>
    <cellStyle name="常规_20160105省级2016年预算情况表（最新）" xfId="2083"/>
    <cellStyle name="好_成本差异系数（含人口规模）_省级财力12.12" xfId="2084"/>
    <cellStyle name="常规_2016年全省社会保险基金收支预算表细化" xfId="2085"/>
    <cellStyle name="计算 2_1.3日 2017年预算草案 - 副本" xfId="2086"/>
    <cellStyle name="常规_2016年省本级社会保险基金收支预算表细化" xfId="2087"/>
    <cellStyle name="常规_20170103省级2017年预算情况表" xfId="2088"/>
    <cellStyle name="常规_Xl0000068" xfId="2089"/>
    <cellStyle name="常规_Xl0000621" xfId="2090"/>
    <cellStyle name="常规_附件：2012年出口退税基数及超基数上解情况表" xfId="2091"/>
    <cellStyle name="常规_附件：2012年出口退税基数及超基数上解情况表_(空）河南省预算公开表格 - 副本" xfId="2092"/>
    <cellStyle name="常规_全省社会保险基金" xfId="2093"/>
    <cellStyle name="常规_省本级（省直组）" xfId="2094"/>
    <cellStyle name="好_市辖区测算-新科目（20080626）" xfId="2095"/>
    <cellStyle name="超级链接" xfId="2096"/>
    <cellStyle name="好_省级明细_Book1_收入汇总" xfId="2097"/>
    <cellStyle name="好_行政(燃修费)_民生政策最低支出需求_省级财力12.12" xfId="2098"/>
    <cellStyle name="分级显示行_1_13区汇总" xfId="2099"/>
    <cellStyle name="好 2" xfId="2100"/>
    <cellStyle name="好 2_3.2017全省支出" xfId="2101"/>
    <cellStyle name="好_Sheet2" xfId="2102"/>
    <cellStyle name="好 3" xfId="2103"/>
    <cellStyle name="好 3 2" xfId="2104"/>
    <cellStyle name="好_(财政总决算简表-2016年)收入导出数据" xfId="2105"/>
    <cellStyle name="好_03昭通" xfId="2106"/>
    <cellStyle name="输出 3 2" xfId="2107"/>
    <cellStyle name="好_0502通海县" xfId="2108"/>
    <cellStyle name="好_05潍坊" xfId="2109"/>
    <cellStyle name="好_07临沂" xfId="2110"/>
    <cellStyle name="好_09黑龙江" xfId="2111"/>
    <cellStyle name="好_09黑龙江_2014省级收入12.2（更新后）" xfId="2112"/>
    <cellStyle name="好_09黑龙江_2014省级收入及财力12.12（更新后）" xfId="2113"/>
    <cellStyle name="好_09黑龙江_财力性转移支付2010年预算参考数" xfId="2114"/>
    <cellStyle name="好_09黑龙江_省级财力12.12" xfId="2115"/>
    <cellStyle name="好_1_2014省级收入12.2（更新后）" xfId="2116"/>
    <cellStyle name="好_1_2014省级收入及财力12.12（更新后）" xfId="2117"/>
    <cellStyle name="好_1_财力性转移支付2010年预算参考数" xfId="2118"/>
    <cellStyle name="好_测算结果_省级财力12.12" xfId="2119"/>
    <cellStyle name="好_1_省级财力12.12" xfId="2120"/>
    <cellStyle name="好_测算结果" xfId="2121"/>
    <cellStyle name="链接单元格 2_1.3日 2017年预算草案 - 副本" xfId="2122"/>
    <cellStyle name="好_1110洱源县_2014省级收入12.2（更新后）" xfId="2123"/>
    <cellStyle name="好_2006年28四川_财力性转移支付2010年预算参考数" xfId="2124"/>
    <cellStyle name="好_1110洱源县_2014省级收入及财力12.12（更新后）" xfId="2125"/>
    <cellStyle name="好_1110洱源县_财力性转移支付2010年预算参考数" xfId="2126"/>
    <cellStyle name="好_1110洱源县_省级财力12.12" xfId="2127"/>
    <cellStyle name="好_11大理" xfId="2128"/>
    <cellStyle name="好_11大理_2014省级收入12.2（更新后）" xfId="2129"/>
    <cellStyle name="好_11大理_2014省级收入及财力12.12（更新后）" xfId="2130"/>
    <cellStyle name="好_11大理_省级财力12.12" xfId="2131"/>
    <cellStyle name="注释 2 3" xfId="2132"/>
    <cellStyle name="好_12滨州" xfId="2133"/>
    <cellStyle name="好_12滨州_2014省级收入12.2（更新后）" xfId="2134"/>
    <cellStyle name="好_县市旗测算-新科目（20080626）_民生政策最低支出需求" xfId="2135"/>
    <cellStyle name="好_12滨州_省级财力12.12" xfId="2136"/>
    <cellStyle name="好_省级国有资本经营预算表" xfId="2137"/>
    <cellStyle name="好_14安徽_2014省级收入12.2（更新后）" xfId="2138"/>
    <cellStyle name="好_14安徽_2014省级收入及财力12.12（更新后）" xfId="2139"/>
    <cellStyle name="好_14安徽_省级财力12.12" xfId="2140"/>
    <cellStyle name="检查单元格 2" xfId="2141"/>
    <cellStyle name="好_2" xfId="2142"/>
    <cellStyle name="好_2.2017全省收入" xfId="2143"/>
    <cellStyle name="好_2_2014省级收入12.2（更新后）" xfId="2144"/>
    <cellStyle name="好_2_财力性转移支付2010年预算参考数" xfId="2145"/>
    <cellStyle name="好_2_省级财力12.12" xfId="2146"/>
    <cellStyle name="好_省级明细_全省预算代编 2" xfId="2147"/>
    <cellStyle name="好_20 2007年河南结算单" xfId="2148"/>
    <cellStyle name="好_20 2007年河南结算单 2" xfId="2149"/>
    <cellStyle name="好_20 2007年河南结算单_2014省级收入12.2（更新后）" xfId="2150"/>
    <cellStyle name="好_20 2007年河南结算单_2014省级收入及财力12.12（更新后）" xfId="2151"/>
    <cellStyle name="好_20 2007年河南结算单_2017年预算草案（债务）" xfId="2152"/>
    <cellStyle name="好_20 2007年河南结算单_附表1-6" xfId="2153"/>
    <cellStyle name="好_20 2007年河南结算单_基金汇总" xfId="2154"/>
    <cellStyle name="好_20 2007年河南结算单_省级财力12.12" xfId="2155"/>
    <cellStyle name="好_20 2007年河南结算单_收入汇总" xfId="2156"/>
    <cellStyle name="好_20 2007年河南结算单_支出汇总" xfId="2157"/>
    <cellStyle name="好_2006年22湖南" xfId="2158"/>
    <cellStyle name="好_2006年22湖南_2014省级收入12.2（更新后）" xfId="2159"/>
    <cellStyle name="好_2006年22湖南_财力性转移支付2010年预算参考数" xfId="2160"/>
    <cellStyle name="好_20河南(财政部2010年县级基本财力测算数据)_2014省级收入及财力12.12（更新后）" xfId="2161"/>
    <cellStyle name="好_2006年22湖南_省级财力12.12" xfId="2162"/>
    <cellStyle name="好_2006年27重庆_2014省级收入12.2（更新后）" xfId="2163"/>
    <cellStyle name="好_2006年27重庆_财力性转移支付2010年预算参考数" xfId="2164"/>
    <cellStyle name="好_2006年27重庆_省级财力12.12" xfId="2165"/>
    <cellStyle name="好_2006年28四川" xfId="2166"/>
    <cellStyle name="好_2006年28四川_2014省级收入12.2（更新后）" xfId="2167"/>
    <cellStyle name="好_2006年28四川_省级财力12.12" xfId="2168"/>
    <cellStyle name="好_21.2017年全省基金收入" xfId="2169"/>
    <cellStyle name="好_2006年30云南" xfId="2170"/>
    <cellStyle name="好_2006年33甘肃" xfId="2171"/>
    <cellStyle name="好_2006年34青海" xfId="2172"/>
    <cellStyle name="好_2006年34青海_2014省级收入12.2（更新后）" xfId="2173"/>
    <cellStyle name="好_同德_财力性转移支付2010年预算参考数" xfId="2174"/>
    <cellStyle name="好_2006年34青海_2014省级收入及财力12.12（更新后）" xfId="2175"/>
    <cellStyle name="好_2006年全省财力计算表（中央、决算）" xfId="2176"/>
    <cellStyle name="好_2006年水利统计指标统计表_2014省级收入及财力12.12（更新后）" xfId="2177"/>
    <cellStyle name="好_2006年水利统计指标统计表_省级财力12.12" xfId="2178"/>
    <cellStyle name="好_2007结算与财力(6.2)" xfId="2179"/>
    <cellStyle name="好_行政（人员）_县市旗测算-新科目（含人口规模效应）_省级财力12.12" xfId="2180"/>
    <cellStyle name="好_2007结算与财力(6.2)_基金汇总" xfId="2181"/>
    <cellStyle name="好_2007结算与财力(6.2)_收入汇总" xfId="2182"/>
    <cellStyle name="好_2007年结算已定项目对账单" xfId="2183"/>
    <cellStyle name="好_2007年结算已定项目对账单_2017年预算草案（债务）" xfId="2184"/>
    <cellStyle name="好_2007年结算已定项目对账单_附表1-6" xfId="2185"/>
    <cellStyle name="好_2007年结算已定项目对账单_基金汇总" xfId="2186"/>
    <cellStyle name="好_2007年结算已定项目对账单_省级财力12.12" xfId="2187"/>
    <cellStyle name="好_2007年结算已定项目对账单_收入汇总" xfId="2188"/>
    <cellStyle name="好_2007年结算已定项目对账单_支出汇总" xfId="2189"/>
    <cellStyle name="好_2007年收支情况及2008年收支预计表(汇总表)" xfId="2190"/>
    <cellStyle name="好_2007年收支情况及2008年收支预计表(汇总表)_2014省级收入12.2（更新后）" xfId="2191"/>
    <cellStyle name="好_2007年一般预算支出剔除" xfId="2192"/>
    <cellStyle name="好_2007年一般预算支出剔除_2014省级收入12.2（更新后）" xfId="2193"/>
    <cellStyle name="好_2007年一般预算支出剔除_2014省级收入及财力12.12（更新后）" xfId="2194"/>
    <cellStyle name="好_2007年一般预算支出剔除_省级财力12.12" xfId="2195"/>
    <cellStyle name="好_2007年中央财政与河南省财政年终决算结算单" xfId="2196"/>
    <cellStyle name="好_2007年中央财政与河南省财政年终决算结算单_2013省级预算附表" xfId="2197"/>
    <cellStyle name="好_2007年中央财政与河南省财政年终决算结算单_2014省级收入12.2（更新后）" xfId="2198"/>
    <cellStyle name="好_2007年中央财政与河南省财政年终决算结算单_附表1-6" xfId="2199"/>
    <cellStyle name="好_2007年中央财政与河南省财政年终决算结算单_基金汇总" xfId="2200"/>
    <cellStyle name="好_国有资本经营预算（2011年报省人大）_2014省级收入12.2（更新后）" xfId="2201"/>
    <cellStyle name="好_2007年中央财政与河南省财政年终决算结算单_省级财力12.12" xfId="2202"/>
    <cellStyle name="好_2007年中央财政与河南省财政年终决算结算单_收入汇总" xfId="2203"/>
    <cellStyle name="好_2007年中央财政与河南省财政年终决算结算单_支出汇总" xfId="2204"/>
    <cellStyle name="好_2007一般预算支出口径剔除表_2014省级收入及财力12.12（更新后）" xfId="2205"/>
    <cellStyle name="好_测算结果汇总_财力性转移支付2010年预算参考数" xfId="2206"/>
    <cellStyle name="好_缺口县区测算(财政部标准)" xfId="2207"/>
    <cellStyle name="好_2007一般预算支出口径剔除表_省级财力12.12" xfId="2208"/>
    <cellStyle name="好_2008计算资料（8月11日终稿）" xfId="2209"/>
    <cellStyle name="好_2008结算与财力(最终)" xfId="2210"/>
    <cellStyle name="好_2008经常性收入" xfId="2211"/>
    <cellStyle name="好_20河南_2014省级收入12.2（更新后）" xfId="2212"/>
    <cellStyle name="好_2008年财政收支预算草案(1.4)" xfId="2213"/>
    <cellStyle name="好_2008年财政收支预算草案(1.4)_2017年预算草案（债务）" xfId="2214"/>
    <cellStyle name="好_2008年财政收支预算草案(1.4)_基金汇总" xfId="2215"/>
    <cellStyle name="好_2008年全省汇总收支计算表" xfId="2216"/>
    <cellStyle name="好_2008年全省汇总收支计算表_2014省级收入及财力12.12（更新后）" xfId="2217"/>
    <cellStyle name="好_2008年全省汇总收支计算表_财力性转移支付2010年预算参考数" xfId="2218"/>
    <cellStyle name="好_2008年全省汇总收支计算表_省级财力12.12" xfId="2219"/>
    <cellStyle name="好_2008年全省人员信息" xfId="2220"/>
    <cellStyle name="好_2008年一般预算支出预计" xfId="2221"/>
    <cellStyle name="好_2008年预计支出与2007年对比" xfId="2222"/>
    <cellStyle name="好_市辖区测算-新科目（20080626）_县市旗测算-新科目（含人口规模效应）_财力性转移支付2010年预算参考数" xfId="2223"/>
    <cellStyle name="콤마 [0]_BOILER-CO1" xfId="2224"/>
    <cellStyle name="好_2008年支出调整_2014省级收入12.2（更新后）" xfId="2225"/>
    <cellStyle name="好_2008年支出调整_2014省级收入及财力12.12（更新后）" xfId="2226"/>
    <cellStyle name="好_2008年支出调整_省级财力12.12" xfId="2227"/>
    <cellStyle name="强调文字颜色 4 2 3" xfId="2228"/>
    <cellStyle name="好_2009年财力测算情况11.19" xfId="2229"/>
    <cellStyle name="好_2009年财力测算情况11.19_基金汇总" xfId="2230"/>
    <cellStyle name="好_2009年财力测算情况11.19_收入汇总" xfId="2231"/>
    <cellStyle name="好_电力公司增值税划转" xfId="2232"/>
    <cellStyle name="好_2009年财力测算情况11.19_支出汇总" xfId="2233"/>
    <cellStyle name="好_2009年结算（最终）_基金汇总" xfId="2234"/>
    <cellStyle name="好_Sheet1_全省基金收支" xfId="2235"/>
    <cellStyle name="好_2009年结算（最终）_支出汇总" xfId="2236"/>
    <cellStyle name="好_省级明细_代编全省支出预算修改" xfId="2237"/>
    <cellStyle name="好_2009年省对市县转移支付测算表(9.27)_2014省级收入12.2（更新后）" xfId="2238"/>
    <cellStyle name="好_2009年省与市县结算（最终）" xfId="2239"/>
    <cellStyle name="好_2010年全省供养人员" xfId="2240"/>
    <cellStyle name="好_附表_省级财力12.12" xfId="2241"/>
    <cellStyle name="好_2010年收入预测表（20091218)）" xfId="2242"/>
    <cellStyle name="好_2010年收入预测表（20091218)）_基金汇总" xfId="2243"/>
    <cellStyle name="好_2010年收入预测表（20091218)）_收入汇总" xfId="2244"/>
    <cellStyle name="好_2010年收入预测表（20091218)）_支出汇总" xfId="2245"/>
    <cellStyle name="好_2010年收入预测表（20091219)）_基金汇总" xfId="2246"/>
    <cellStyle name="好_20160105省级2016年预算情况表（最新）_2017年预算草案（债务）" xfId="2247"/>
    <cellStyle name="好_同德" xfId="2248"/>
    <cellStyle name="好_2010年收入预测表（20091219)）_收入汇总" xfId="2249"/>
    <cellStyle name="好_2010年收入预测表（20091219)）_支出汇总" xfId="2250"/>
    <cellStyle name="好_2010年收入预测表（20091230)）_收入汇总" xfId="2251"/>
    <cellStyle name="好_2010年收入预测表（20091230)）_支出汇总" xfId="2252"/>
    <cellStyle name="好_2010省对市县转移支付测算表(10-21）" xfId="2253"/>
    <cellStyle name="好_2010省对市县转移支付测算表(10-21）_2014省级收入及财力12.12（更新后）" xfId="2254"/>
    <cellStyle name="好_2010省对市县转移支付测算表(10-21）_省级财力12.12" xfId="2255"/>
    <cellStyle name="好_2010省级行政性收费专项收入批复" xfId="2256"/>
    <cellStyle name="好_2010省级行政性收费专项收入批复_基金汇总" xfId="2257"/>
    <cellStyle name="好_2010省级行政性收费专项收入批复_收入汇总" xfId="2258"/>
    <cellStyle name="好_安徽 缺口县区测算(地方填报)1_省级财力12.12" xfId="2259"/>
    <cellStyle name="好_20111127汇报附表（8张）" xfId="2260"/>
    <cellStyle name="好_20111127汇报附表（8张）_收入汇总" xfId="2261"/>
    <cellStyle name="好_20111127汇报附表（8张）_支出汇总" xfId="2262"/>
    <cellStyle name="好_2011年全省及省级预计12-31" xfId="2263"/>
    <cellStyle name="好_2011年全省及省级预计2011-12-12_基金汇总" xfId="2264"/>
    <cellStyle name="好_2011年全省及省级预计2011-12-12_收入汇总" xfId="2265"/>
    <cellStyle name="好_2011年全省及省级预计2011-12-12_支出汇总" xfId="2266"/>
    <cellStyle name="好_2011年预算表格2010.12.9" xfId="2267"/>
    <cellStyle name="好_商品交易所2006--2008年税收" xfId="2268"/>
    <cellStyle name="好_2011年预算表格2010.12.9_2014省级收入12.2（更新后）" xfId="2269"/>
    <cellStyle name="强调文字颜色 6 2_3.2017全省支出" xfId="2270"/>
    <cellStyle name="好_2011年预算表格2010.12.9_2017年预算草案（债务）" xfId="2271"/>
    <cellStyle name="好_商品交易所2006--2008年税收_2017年预算草案（债务）" xfId="2272"/>
    <cellStyle name="好_行政(燃修费)_民生政策最低支出需求_财力性转移支付2010年预算参考数" xfId="2273"/>
    <cellStyle name="好_2011年预算表格2010.12.9_附表1-6" xfId="2274"/>
    <cellStyle name="好_2011年预算表格2010.12.9_基金汇总" xfId="2275"/>
    <cellStyle name="好_20160105省级2016年预算情况表（最新）_收入汇总" xfId="2276"/>
    <cellStyle name="好_商品交易所2006--2008年税收_基金汇总" xfId="2277"/>
    <cellStyle name="计算 2" xfId="2278"/>
    <cellStyle name="好_2011年预算表格2010.12.9_省级财力12.12" xfId="2279"/>
    <cellStyle name="好_20160105省级2016年预算情况表（最新）" xfId="2280"/>
    <cellStyle name="好_2011年预算表格2010.12.9_收入汇总" xfId="2281"/>
    <cellStyle name="好_商品交易所2006--2008年税收_收入汇总" xfId="2282"/>
    <cellStyle name="好_2011年预算表格2010.12.9_支出汇总" xfId="2283"/>
    <cellStyle name="好_商品交易所2006--2008年税收_支出汇总" xfId="2284"/>
    <cellStyle name="好_2011年预算大表11-26" xfId="2285"/>
    <cellStyle name="好_2011年预算大表11-26 2" xfId="2286"/>
    <cellStyle name="好_2011年预算大表11-26_2017年预算草案（债务）" xfId="2287"/>
    <cellStyle name="好_2012年国有资本经营预算收支总表" xfId="2288"/>
    <cellStyle name="好_财政厅编制用表（2011年报省人大）" xfId="2289"/>
    <cellStyle name="好_行政公检法测算_民生政策最低支出需求_2014省级收入12.2（更新后）" xfId="2290"/>
    <cellStyle name="好_2012年结算与财力5.3" xfId="2291"/>
    <cellStyle name="好_2012年省级一般预算收入计划" xfId="2292"/>
    <cellStyle name="好_分析缺口率" xfId="2293"/>
    <cellStyle name="好_2013省级预算附表" xfId="2294"/>
    <cellStyle name="好_20161017---核定基数定表" xfId="2295"/>
    <cellStyle name="好_2016年财政专项清理表" xfId="2296"/>
    <cellStyle name="好_2016年财政总决算生成表全套0417 -平衡表" xfId="2297"/>
    <cellStyle name="好_2016年结算与财力5.17" xfId="2298"/>
    <cellStyle name="检查单元格 2 2" xfId="2299"/>
    <cellStyle name="好_2016年预算表格（公式）" xfId="2300"/>
    <cellStyle name="好_省级明细_代编表" xfId="2301"/>
    <cellStyle name="好_2016年中原银行税收基数短收市县负担情况表" xfId="2302"/>
    <cellStyle name="好_34青海_1_2014省级收入及财力12.12（更新后）" xfId="2303"/>
    <cellStyle name="好_20170103省级2017年预算情况表" xfId="2304"/>
    <cellStyle name="好_2017年预算草案（债务）" xfId="2305"/>
    <cellStyle name="好_20河南(财政部2010年县级基本财力测算数据)_2014省级收入12.2（更新后）" xfId="2306"/>
    <cellStyle name="好_20河南(财政部2010年县级基本财力测算数据)_省级财力12.12" xfId="2307"/>
    <cellStyle name="好_20河南_2014省级收入及财力12.12（更新后）" xfId="2308"/>
    <cellStyle name="好_20河南_财力性转移支付2010年预算参考数" xfId="2309"/>
    <cellStyle name="好_34青海_1_省级财力12.12" xfId="2310"/>
    <cellStyle name="好_20河南省" xfId="2311"/>
    <cellStyle name="好_22.2017年全省基金支出" xfId="2312"/>
    <cellStyle name="好_22湖南_2014省级收入12.2（更新后）" xfId="2313"/>
    <cellStyle name="好_22湖南_财力性转移支付2010年预算参考数" xfId="2314"/>
    <cellStyle name="适中 2" xfId="2315"/>
    <cellStyle name="好_27重庆_2014省级收入及财力12.12（更新后）" xfId="2316"/>
    <cellStyle name="好_27重庆_财力性转移支付2010年预算参考数" xfId="2317"/>
    <cellStyle name="好_28四川" xfId="2318"/>
    <cellStyle name="好_28四川_2014省级收入12.2（更新后）" xfId="2319"/>
    <cellStyle name="好_28四川_财力性转移支付2010年预算参考数" xfId="2320"/>
    <cellStyle name="好_28四川_省级财力12.12" xfId="2321"/>
    <cellStyle name="好_30云南" xfId="2322"/>
    <cellStyle name="好_省级明细_政府性基金人大会表格1稿_基金汇总" xfId="2323"/>
    <cellStyle name="好_30云南_1" xfId="2324"/>
    <cellStyle name="好_30云南_1_2014省级收入12.2（更新后）" xfId="2325"/>
    <cellStyle name="好_30云南_1_2014省级收入及财力12.12（更新后）" xfId="2326"/>
    <cellStyle name="好_30云南_1_省级财力12.12" xfId="2327"/>
    <cellStyle name="好_表一_2014省级收入及财力12.12（更新后）" xfId="2328"/>
    <cellStyle name="好_33甘肃" xfId="2329"/>
    <cellStyle name="好_34青海" xfId="2330"/>
    <cellStyle name="好_34青海_1" xfId="2331"/>
    <cellStyle name="好_省级明细_Xl0000071_2017年预算草案（债务）" xfId="2332"/>
    <cellStyle name="好_34青海_1_财力性转移支付2010年预算参考数" xfId="2333"/>
    <cellStyle name="好_34青海_2014省级收入12.2（更新后）" xfId="2334"/>
    <cellStyle name="好_34青海_省级财力12.12" xfId="2335"/>
    <cellStyle name="好_410927000_台前县_2014省级收入12.2（更新后）" xfId="2336"/>
    <cellStyle name="好_410927000_台前县_2014省级收入及财力12.12（更新后）" xfId="2337"/>
    <cellStyle name="好_410927000_台前县_省级财力12.12" xfId="2338"/>
    <cellStyle name="好_530629_2006年县级财政报表附表" xfId="2339"/>
    <cellStyle name="好_Xl0000068 2" xfId="2340"/>
    <cellStyle name="好_河南省----2009-05-21（补充数据）_附表1-6" xfId="2341"/>
    <cellStyle name="好_5334_2006年迪庆县级财政报表附表" xfId="2342"/>
    <cellStyle name="好_财力（李处长）_2014省级收入及财力12.12（更新后）" xfId="2343"/>
    <cellStyle name="好_6.2017省本级支出" xfId="2344"/>
    <cellStyle name="好_Book1" xfId="2345"/>
    <cellStyle name="好_Book1_2012-2013年经常性收入预测（1.1新口径）" xfId="2346"/>
    <cellStyle name="好_Book1_2012年省级平衡简表（用）" xfId="2347"/>
    <cellStyle name="好_Book1_2016年结算与财力5.17" xfId="2348"/>
    <cellStyle name="好_省级明细_省级国有资本经营预算表" xfId="2349"/>
    <cellStyle name="好_Book1_财力性转移支付2010年预算参考数" xfId="2350"/>
    <cellStyle name="好_Book1_附表1-6" xfId="2351"/>
    <cellStyle name="好_Book1_收入汇总" xfId="2352"/>
    <cellStyle name="好_Book2" xfId="2353"/>
    <cellStyle name="好_汇总_2014省级收入及财力12.12（更新后）" xfId="2354"/>
    <cellStyle name="强调文字颜色 6 2" xfId="2355"/>
    <cellStyle name="好_Book2_2014省级收入及财力12.12（更新后）" xfId="2356"/>
    <cellStyle name="好_Book2_财力性转移支付2010年预算参考数" xfId="2357"/>
    <cellStyle name="好_Book2_省级财力12.12" xfId="2358"/>
    <cellStyle name="好_material report in Jun" xfId="2359"/>
    <cellStyle name="好_Material reprot In Apr (2)" xfId="2360"/>
    <cellStyle name="好_省级明细_基金汇总" xfId="2361"/>
    <cellStyle name="好_Material reprot In Dec" xfId="2362"/>
    <cellStyle name="好_Material reprot In Dec (3)" xfId="2363"/>
    <cellStyle name="好_Material reprot In Feb (2)" xfId="2364"/>
    <cellStyle name="好_检验表（调整后）" xfId="2365"/>
    <cellStyle name="好_Material reprot In Mar" xfId="2366"/>
    <cellStyle name="好_行政公检法测算_民生政策最低支出需求_2014省级收入及财力12.12（更新后）" xfId="2367"/>
    <cellStyle name="好_Sheet1" xfId="2368"/>
    <cellStyle name="好_Sheet1_1" xfId="2369"/>
    <cellStyle name="好_Sheet1_2014省级收入12.2（更新后）" xfId="2370"/>
    <cellStyle name="好_农林水和城市维护标准支出20080505－县区合计_民生政策最低支出需求" xfId="2371"/>
    <cellStyle name="好_Sheet1_Sheet2" xfId="2372"/>
    <cellStyle name="好_Sheet1_省级财力12.12" xfId="2373"/>
    <cellStyle name="好_Sheet1_省级收入" xfId="2374"/>
    <cellStyle name="好_Sheet1_省级支出" xfId="2375"/>
    <cellStyle name="好_Xl0000068" xfId="2376"/>
    <cellStyle name="好_Xl0000068_基金汇总" xfId="2377"/>
    <cellStyle name="好_Xl0000068_收入汇总" xfId="2378"/>
    <cellStyle name="好_Xl0000302" xfId="2379"/>
    <cellStyle name="好_Xl0000335" xfId="2380"/>
    <cellStyle name="好_Xl0000336" xfId="2381"/>
    <cellStyle name="好_Xl0000621" xfId="2382"/>
    <cellStyle name="好_安徽 缺口县区测算(地方填报)1" xfId="2383"/>
    <cellStyle name="好_安徽 缺口县区测算(地方填报)1_2014省级收入12.2（更新后）" xfId="2384"/>
    <cellStyle name="好_安徽 缺口县区测算(地方填报)1_2014省级收入及财力12.12（更新后）" xfId="2385"/>
    <cellStyle name="好_安徽 缺口县区测算(地方填报)1_财力性转移支付2010年预算参考数" xfId="2386"/>
    <cellStyle name="好_表一_2014省级收入12.2（更新后）" xfId="2387"/>
    <cellStyle name="好_表一_省级财力12.12" xfId="2388"/>
    <cellStyle name="好_不含人员经费系数" xfId="2389"/>
    <cellStyle name="好_不含人员经费系数_2014省级收入及财力12.12（更新后）" xfId="2390"/>
    <cellStyle name="好_不含人员经费系数_省级财力12.12" xfId="2391"/>
    <cellStyle name="好_财力（李处长）" xfId="2392"/>
    <cellStyle name="好_财力（李处长）_省级财力12.12" xfId="2393"/>
    <cellStyle name="好_教育(按照总人口测算）—20080416_不含人员经费系数_财力性转移支付2010年预算参考数" xfId="2394"/>
    <cellStyle name="好_财力差异计算表(不含非农业区)_2014省级收入及财力12.12（更新后）" xfId="2395"/>
    <cellStyle name="好_财政供养人员_2014省级收入12.2（更新后）" xfId="2396"/>
    <cellStyle name="好_财政供养人员_2014省级收入及财力12.12（更新后）" xfId="2397"/>
    <cellStyle name="好_财政供养人员_财力性转移支付2010年预算参考数" xfId="2398"/>
    <cellStyle name="好_财政供养人员_省级财力12.12" xfId="2399"/>
    <cellStyle name="好_财政厅编制用表（2011年报省人大） 2" xfId="2400"/>
    <cellStyle name="好_市辖区测算20080510_不含人员经费系数_财力性转移支付2010年预算参考数" xfId="2401"/>
    <cellStyle name="好_财政厅编制用表（2011年报省人大）_2013省级预算附表" xfId="2402"/>
    <cellStyle name="好_财政厅编制用表（2011年报省人大）_2014省级收入12.2（更新后）" xfId="2403"/>
    <cellStyle name="好_财政厅编制用表（2011年报省人大）_2017年预算草案（债务）" xfId="2404"/>
    <cellStyle name="好_财政厅编制用表（2011年报省人大）_附表1-6" xfId="2405"/>
    <cellStyle name="好_财政厅编制用表（2011年报省人大）_省级财力12.12" xfId="2406"/>
    <cellStyle name="好_财政厅编制用表（2011年报省人大）_支出汇总" xfId="2407"/>
    <cellStyle name="好_测算结果_2014省级收入12.2（更新后）" xfId="2408"/>
    <cellStyle name="好_测算结果_财力性转移支付2010年预算参考数" xfId="2409"/>
    <cellStyle name="好_测算结果汇总" xfId="2410"/>
    <cellStyle name="烹拳 [0]_ +Foil &amp; -FOIL &amp; PAPER" xfId="2411"/>
    <cellStyle name="好_测算结果汇总_2014省级收入及财力12.12（更新后）" xfId="2412"/>
    <cellStyle name="好_测算结果汇总_省级财力12.12" xfId="2413"/>
    <cellStyle name="好_行政公检法测算_民生政策最低支出需求" xfId="2414"/>
    <cellStyle name="好_测算总表_2014省级收入及财力12.12（更新后）" xfId="2415"/>
    <cellStyle name="好_测算总表_省级财力12.12" xfId="2416"/>
    <cellStyle name="好_成本差异系数" xfId="2417"/>
    <cellStyle name="好_成本差异系数（含人口规模）" xfId="2418"/>
    <cellStyle name="好_成本差异系数（含人口规模）_2014省级收入12.2（更新后）" xfId="2419"/>
    <cellStyle name="好_成本差异系数（含人口规模）_2014省级收入及财力12.12（更新后）" xfId="2420"/>
    <cellStyle name="好_成本差异系数（含人口规模）_财力性转移支付2010年预算参考数" xfId="2421"/>
    <cellStyle name="好_成本差异系数_财力性转移支付2010年预算参考数" xfId="2422"/>
    <cellStyle name="好_县区合并测算20080423(按照各省比重）_不含人员经费系数" xfId="2423"/>
    <cellStyle name="好_成本差异系数_省级财力12.12" xfId="2424"/>
    <cellStyle name="好_城建部门" xfId="2425"/>
    <cellStyle name="好_第五部分(才淼、饶永宏）" xfId="2426"/>
    <cellStyle name="好_分析缺口率_财力性转移支付2010年预算参考数" xfId="2427"/>
    <cellStyle name="好_分析缺口率_省级财力12.12" xfId="2428"/>
    <cellStyle name="强调文字颜色 4 3 2" xfId="2429"/>
    <cellStyle name="好_分县成本差异系数" xfId="2430"/>
    <cellStyle name="好_分县成本差异系数_不含人员经费系数" xfId="2431"/>
    <cellStyle name="好_分县成本差异系数_不含人员经费系数_2014省级收入及财力12.12（更新后）" xfId="2432"/>
    <cellStyle name="好_分县成本差异系数_不含人员经费系数_财力性转移支付2010年预算参考数" xfId="2433"/>
    <cellStyle name="好_分县成本差异系数_民生政策最低支出需求" xfId="2434"/>
    <cellStyle name="好_分县成本差异系数_民生政策最低支出需求_财力性转移支付2010年预算参考数" xfId="2435"/>
    <cellStyle name="好_分县成本差异系数_省级财力12.12" xfId="2436"/>
    <cellStyle name="好_附表" xfId="2437"/>
    <cellStyle name="好_附表_2014省级收入及财力12.12（更新后）" xfId="2438"/>
    <cellStyle name="好_附表_财力性转移支付2010年预算参考数" xfId="2439"/>
    <cellStyle name="好_附表1-6" xfId="2440"/>
    <cellStyle name="好_复件 复件 2010年预算表格－2010-03-26-（含表间 公式）" xfId="2441"/>
    <cellStyle name="好_复件 复件 2010年预算表格－2010-03-26-（含表间 公式）_2014省级收入12.2（更新后）" xfId="2442"/>
    <cellStyle name="好_国有资本经营预算（2011年报省人大）" xfId="2443"/>
    <cellStyle name="好_行政(燃修费)_不含人员经费系数_2014省级收入12.2（更新后）" xfId="2444"/>
    <cellStyle name="好_国有资本经营预算（2011年报省人大）_2013省级预算附表" xfId="2445"/>
    <cellStyle name="好_国有资本经营预算（2011年报省人大）_2014省级收入及财力12.12（更新后）" xfId="2446"/>
    <cellStyle name="好_省级明细_代编全省支出预算修改_收入汇总" xfId="2447"/>
    <cellStyle name="好_国有资本经营预算（2011年报省人大）_2017年预算草案（债务）" xfId="2448"/>
    <cellStyle name="好_国有资本经营预算（2011年报省人大）_基金汇总" xfId="2449"/>
    <cellStyle name="好_国有资本经营预算（2011年报省人大）_省级财力12.12" xfId="2450"/>
    <cellStyle name="好_河南 缺口县区测算(地方填报)_2014省级收入12.2（更新后）" xfId="2451"/>
    <cellStyle name="好_河南 缺口县区测算(地方填报白)_2014省级收入及财力12.12（更新后）" xfId="2452"/>
    <cellStyle name="好_河南 缺口县区测算(地方填报白)_财力性转移支付2010年预算参考数" xfId="2453"/>
    <cellStyle name="好_河南 缺口县区测算(地方填报白)_省级财力12.12" xfId="2454"/>
    <cellStyle name="好_河南省----2009-05-21（补充数据） 2" xfId="2455"/>
    <cellStyle name="好_河南省----2009-05-21（补充数据）_支出汇总" xfId="2456"/>
    <cellStyle name="好_河南省农村义务教育教师绩效工资测算表8-12_2014省级收入12.2（更新后）" xfId="2457"/>
    <cellStyle name="好_河南省农村义务教育教师绩效工资测算表8-12_省级财力12.12" xfId="2458"/>
    <cellStyle name="好_核定人数对比" xfId="2459"/>
    <cellStyle name="好_核定人数对比_2014省级收入及财力12.12（更新后）" xfId="2460"/>
    <cellStyle name="好_核定人数对比_财力性转移支付2010年预算参考数" xfId="2461"/>
    <cellStyle name="好_核定人数对比_省级财力12.12" xfId="2462"/>
    <cellStyle name="好_核定人数下发表" xfId="2463"/>
    <cellStyle name="好_核定人数下发表_2014省级收入12.2（更新后）" xfId="2464"/>
    <cellStyle name="好_核定人数下发表_财力性转移支付2010年预算参考数" xfId="2465"/>
    <cellStyle name="好_汇总" xfId="2466"/>
    <cellStyle name="好_行政（人员）_省级财力12.12" xfId="2467"/>
    <cellStyle name="好_汇总_2014省级收入12.2（更新后）" xfId="2468"/>
    <cellStyle name="好_汇总_财力性转移支付2010年预算参考数" xfId="2469"/>
    <cellStyle name="好_汇总表" xfId="2470"/>
    <cellStyle name="好_汇总表_2014省级收入及财力12.12（更新后）" xfId="2471"/>
    <cellStyle name="好_汇总表_财力性转移支付2010年预算参考数" xfId="2472"/>
    <cellStyle name="好_汇总表4" xfId="2473"/>
    <cellStyle name="好_汇总-县级财政报表附表" xfId="2474"/>
    <cellStyle name="好_基金安排表" xfId="2475"/>
    <cellStyle name="好_基金汇总" xfId="2476"/>
    <cellStyle name="好_检验表" xfId="2477"/>
    <cellStyle name="好_教育(按照总人口测算）—20080416" xfId="2478"/>
    <cellStyle name="好_教育(按照总人口测算）—20080416_财力性转移支付2010年预算参考数" xfId="2479"/>
    <cellStyle name="好_教育(按照总人口测算）—20080416_民生政策最低支出需求_财力性转移支付2010年预算参考数" xfId="2480"/>
    <cellStyle name="好_教育(按照总人口测算）—20080416_县市旗测算-新科目（含人口规模效应）" xfId="2481"/>
    <cellStyle name="好_行政（人员）_不含人员经费系数_省级财力12.12" xfId="2482"/>
    <cellStyle name="好_津补贴保障测算（2010.3.19）" xfId="2483"/>
    <cellStyle name="好_津补贴保障测算(5.21)" xfId="2484"/>
    <cellStyle name="好_津补贴保障测算(5.21)_基金汇总" xfId="2485"/>
    <cellStyle name="好_津补贴保障测算(5.21)_收入汇总" xfId="2486"/>
    <cellStyle name="好_民生政策最低支出需求" xfId="2487"/>
    <cellStyle name="好_民生政策最低支出需求_财力性转移支付2010年预算参考数" xfId="2488"/>
    <cellStyle name="好_农林水和城市维护标准支出20080505－县区合计" xfId="2489"/>
    <cellStyle name="好_农林水和城市维护标准支出20080505－县区合计_不含人员经费系数_财力性转移支付2010年预算参考数" xfId="2490"/>
    <cellStyle name="好_农林水和城市维护标准支出20080505－县区合计_财力性转移支付2010年预算参考数" xfId="2491"/>
    <cellStyle name="好_农林水和城市维护标准支出20080505－县区合计_民生政策最低支出需求_财力性转移支付2010年预算参考数" xfId="2492"/>
    <cellStyle name="好_农林水和城市维护标准支出20080505－县区合计_县市旗测算-新科目（含人口规模效应）" xfId="2493"/>
    <cellStyle name="好_农林水和城市维护标准支出20080505－县区合计_县市旗测算-新科目（含人口规模效应）_财力性转移支付2010年预算参考数" xfId="2494"/>
    <cellStyle name="好_平邑" xfId="2495"/>
    <cellStyle name="好_其他部门(按照总人口测算）—20080416_不含人员经费系数" xfId="2496"/>
    <cellStyle name="好_其他部门(按照总人口测算）—20080416_不含人员经费系数_财力性转移支付2010年预算参考数" xfId="2497"/>
    <cellStyle name="好_其他部门(按照总人口测算）—20080416_民生政策最低支出需求" xfId="2498"/>
    <cellStyle name="好_省级明细_Book3" xfId="2499"/>
    <cellStyle name="好_其他部门(按照总人口测算）—20080416_民生政策最低支出需求_财力性转移支付2010年预算参考数" xfId="2500"/>
    <cellStyle name="好_其他部门(按照总人口测算）—20080416_县市旗测算-新科目（含人口规模效应）" xfId="2501"/>
    <cellStyle name="好_青海 缺口县区测算(地方填报)" xfId="2502"/>
    <cellStyle name="好_青海 缺口县区测算(地方填报)_财力性转移支付2010年预算参考数" xfId="2503"/>
    <cellStyle name="好_省级明细_冬梅3_收入汇总" xfId="2504"/>
    <cellStyle name="好_全省基金收支" xfId="2505"/>
    <cellStyle name="好_缺口县区测算（11.13）" xfId="2506"/>
    <cellStyle name="好_缺口县区测算（11.13）_财力性转移支付2010年预算参考数" xfId="2507"/>
    <cellStyle name="好_缺口县区测算(按2007支出增长25%测算)_财力性转移支付2010年预算参考数" xfId="2508"/>
    <cellStyle name="好_缺口县区测算(按核定人数)" xfId="2509"/>
    <cellStyle name="好_缺口县区测算(按核定人数)_财力性转移支付2010年预算参考数" xfId="2510"/>
    <cellStyle name="好_缺口县区测算_财力性转移支付2010年预算参考数" xfId="2511"/>
    <cellStyle name="后继超级链接" xfId="2512"/>
    <cellStyle name="好_人员工资和公用经费_财力性转移支付2010年预算参考数" xfId="2513"/>
    <cellStyle name="千位_(人代会用)" xfId="2514"/>
    <cellStyle name="好_人员工资和公用经费2" xfId="2515"/>
    <cellStyle name="好_人员工资和公用经费3" xfId="2516"/>
    <cellStyle name="好_人员工资和公用经费3_财力性转移支付2010年预算参考数" xfId="2517"/>
    <cellStyle name="好_行政（人员）" xfId="2518"/>
    <cellStyle name="好_山东省民生支出标准_财力性转移支付2010年预算参考数" xfId="2519"/>
    <cellStyle name="注释 2 4" xfId="2520"/>
    <cellStyle name="好_省电力2008年 工作表_2017年预算草案（债务）" xfId="2521"/>
    <cellStyle name="好_省电力2008年 工作表_收入汇总" xfId="2522"/>
    <cellStyle name="好_省级基金收出" xfId="2523"/>
    <cellStyle name="好_省级明细 2" xfId="2524"/>
    <cellStyle name="好_省级明细_2.2017全省收入" xfId="2525"/>
    <cellStyle name="好_省级明细_2016-2017全省国资预算" xfId="2526"/>
    <cellStyle name="好_省级明细_2016年预算草案" xfId="2527"/>
    <cellStyle name="好_省级明细_2016年预算草案1.13_2017年预算草案（债务）" xfId="2528"/>
    <cellStyle name="好_县市旗测算-新科目（20080627）_不含人员经费系数_财力性转移支付2010年预算参考数" xfId="2529"/>
    <cellStyle name="好_重点民生支出需求测算表社保（农村低保）081112" xfId="2530"/>
    <cellStyle name="好_省级明细_20171207-2018年预算草案" xfId="2531"/>
    <cellStyle name="好_省级明细_2017年预算草案（债务）" xfId="2532"/>
    <cellStyle name="好_省级明细_2017年预算草案1.4" xfId="2533"/>
    <cellStyle name="好_省级明细_3.2017全省支出" xfId="2534"/>
    <cellStyle name="好_省级明细_5.2017省本级收入" xfId="2535"/>
    <cellStyle name="好_省级明细_Xl0000068" xfId="2536"/>
    <cellStyle name="好_省级明细_Xl0000068 2" xfId="2537"/>
    <cellStyle name="好_省级明细_Xl0000068_基金汇总" xfId="2538"/>
    <cellStyle name="好_省级明细_Xl0000068_收入汇总" xfId="2539"/>
    <cellStyle name="好_行政(燃修费)_县市旗测算-新科目（含人口规模效应）_财力性转移支付2010年预算参考数" xfId="2540"/>
    <cellStyle name="好_省级明细_Xl0000068_支出汇总" xfId="2541"/>
    <cellStyle name="好_省级明细_Xl0000071" xfId="2542"/>
    <cellStyle name="好_省级明细_Xl0000071_支出汇总" xfId="2543"/>
    <cellStyle name="好_省级明细_表六七" xfId="2544"/>
    <cellStyle name="好_省级明细_代编全省支出预算修改 2" xfId="2545"/>
    <cellStyle name="好_省级明细_代编全省支出预算修改_基金汇总" xfId="2546"/>
    <cellStyle name="好_省级明细_代编全省支出预算修改_支出汇总" xfId="2547"/>
    <cellStyle name="好_省级明细_冬梅3_基金汇总" xfId="2548"/>
    <cellStyle name="好_省级明细_冬梅3_支出汇总" xfId="2549"/>
    <cellStyle name="好_省级明细_复件 表19（梁蕊发）" xfId="2550"/>
    <cellStyle name="千分位_ 白土" xfId="2551"/>
    <cellStyle name="好_省级明细_副本最新" xfId="2552"/>
    <cellStyle name="好_省级明细_副本最新_2017年预算草案（债务）" xfId="2553"/>
    <cellStyle name="好_省级明细_副本最新_基金汇总" xfId="2554"/>
    <cellStyle name="好_省级明细_基金表" xfId="2555"/>
    <cellStyle name="好_省级明细_基金最新" xfId="2556"/>
    <cellStyle name="好_省级明细_基金最新 2" xfId="2557"/>
    <cellStyle name="好_省级明细_基金最新_2017年预算草案（债务）" xfId="2558"/>
    <cellStyle name="好_省级明细_基金最新_基金汇总" xfId="2559"/>
    <cellStyle name="好_省级明细_基金最新_收入汇总" xfId="2560"/>
    <cellStyle name="好_省级明细_基金最新_支出汇总" xfId="2561"/>
    <cellStyle name="好_省级明细_梁蕊要预算局报人大2017年预算草案" xfId="2562"/>
    <cellStyle name="好_省级明细_全省收入代编最新" xfId="2563"/>
    <cellStyle name="好_省级明细_全省收入代编最新 2" xfId="2564"/>
    <cellStyle name="好_省级明细_全省收入代编最新_基金汇总" xfId="2565"/>
    <cellStyle name="好_省级明细_全省收入代编最新_收入汇总" xfId="2566"/>
    <cellStyle name="好_省级明细_全省收入代编最新_支出汇总" xfId="2567"/>
    <cellStyle name="好_省级明细_全省预算代编_2017年预算草案（债务）" xfId="2568"/>
    <cellStyle name="好_省级明细_全省预算代编_基金汇总" xfId="2569"/>
    <cellStyle name="好_省级明细_全省预算代编_收入汇总" xfId="2570"/>
    <cellStyle name="好_省级明细_收入汇总" xfId="2571"/>
    <cellStyle name="好_省级明细_政府性基金人大会表格1稿" xfId="2572"/>
    <cellStyle name="好_省级明细_政府性基金人大会表格1稿 2" xfId="2573"/>
    <cellStyle name="好_省级明细_政府性基金人大会表格1稿_2017年预算草案（债务）" xfId="2574"/>
    <cellStyle name="好_省级明细_政府性基金人大会表格1稿_收入汇总" xfId="2575"/>
    <cellStyle name="好_省级明细_政府性基金人大会表格1稿_支出汇总" xfId="2576"/>
    <cellStyle name="好_省级明细_支出汇总" xfId="2577"/>
    <cellStyle name="好_行政(燃修费)_不含人员经费系数" xfId="2578"/>
    <cellStyle name="好_省级收入" xfId="2579"/>
    <cellStyle name="好_省级收入_1" xfId="2580"/>
    <cellStyle name="好_省级支出" xfId="2581"/>
    <cellStyle name="好_省属监狱人员级别表(驻外)" xfId="2582"/>
    <cellStyle name="好_省属监狱人员级别表(驻外)_收入汇总" xfId="2583"/>
    <cellStyle name="好_省属监狱人员级别表(驻外)_支出汇总" xfId="2584"/>
    <cellStyle name="好_市辖区测算20080510" xfId="2585"/>
    <cellStyle name="好_市辖区测算20080510_不含人员经费系数" xfId="2586"/>
    <cellStyle name="好_市辖区测算20080510_财力性转移支付2010年预算参考数" xfId="2587"/>
    <cellStyle name="好_市辖区测算20080510_民生政策最低支出需求" xfId="2588"/>
    <cellStyle name="好_市辖区测算20080510_县市旗测算-新科目（含人口规模效应）" xfId="2589"/>
    <cellStyle name="好_市辖区测算20080510_县市旗测算-新科目（含人口规模效应）_财力性转移支付2010年预算参考数" xfId="2590"/>
    <cellStyle name="好_市辖区测算-新科目（20080626）_不含人员经费系数_财力性转移支付2010年预算参考数" xfId="2591"/>
    <cellStyle name="好_市辖区测算-新科目（20080626）_财力性转移支付2010年预算参考数" xfId="2592"/>
    <cellStyle name="好_市辖区测算-新科目（20080626）_民生政策最低支出需求_财力性转移支付2010年预算参考数" xfId="2593"/>
    <cellStyle name="好_市辖区测算-新科目（20080626）_县市旗测算-新科目（含人口规模效应）" xfId="2594"/>
    <cellStyle name="好_收入汇总" xfId="2595"/>
    <cellStyle name="好_危改资金测算" xfId="2596"/>
    <cellStyle name="好_危改资金测算_财力性转移支付2010年预算参考数" xfId="2597"/>
    <cellStyle name="好_卫生(按照总人口测算）—20080416" xfId="2598"/>
    <cellStyle name="好_卫生(按照总人口测算）—20080416_不含人员经费系数" xfId="2599"/>
    <cellStyle name="好_卫生(按照总人口测算）—20080416_不含人员经费系数_财力性转移支付2010年预算参考数" xfId="2600"/>
    <cellStyle name="好_卫生(按照总人口测算）—20080416_财力性转移支付2010年预算参考数" xfId="2601"/>
    <cellStyle name="好_卫生(按照总人口测算）—20080416_民生政策最低支出需求_财力性转移支付2010年预算参考数" xfId="2602"/>
    <cellStyle name="好_卫生(按照总人口测算）—20080416_县市旗测算-新科目（含人口规模效应）_财力性转移支付2010年预算参考数" xfId="2603"/>
    <cellStyle name="好_卫生部门" xfId="2604"/>
    <cellStyle name="好_卫生部门_财力性转移支付2010年预算参考数" xfId="2605"/>
    <cellStyle name="好_文体广播部门" xfId="2606"/>
    <cellStyle name="好_文体广播事业(按照总人口测算）—20080416_不含人员经费系数" xfId="2607"/>
    <cellStyle name="好_文体广播事业(按照总人口测算）—20080416_不含人员经费系数_财力性转移支付2010年预算参考数" xfId="2608"/>
    <cellStyle name="好_文体广播事业(按照总人口测算）—20080416_财力性转移支付2010年预算参考数" xfId="2609"/>
    <cellStyle name="好_文体广播事业(按照总人口测算）—20080416_民生政策最低支出需求" xfId="2610"/>
    <cellStyle name="好_文体广播事业(按照总人口测算）—20080416_民生政策最低支出需求_财力性转移支付2010年预算参考数" xfId="2611"/>
    <cellStyle name="好_文体广播事业(按照总人口测算）—20080416_县市旗测算-新科目（含人口规模效应）_财力性转移支付2010年预算参考数" xfId="2612"/>
    <cellStyle name="好_下文（表）" xfId="2613"/>
    <cellStyle name="好_行政（人员）_民生政策最低支出需求_省级财力12.12" xfId="2614"/>
    <cellStyle name="好_县区合并测算20080421" xfId="2615"/>
    <cellStyle name="好_县区合并测算20080421_不含人员经费系数_财力性转移支付2010年预算参考数" xfId="2616"/>
    <cellStyle name="好_县区合并测算20080421_民生政策最低支出需求_财力性转移支付2010年预算参考数" xfId="2617"/>
    <cellStyle name="好_县区合并测算20080421_县市旗测算-新科目（含人口规模效应）" xfId="2618"/>
    <cellStyle name="汇总 3" xfId="2619"/>
    <cellStyle name="好_县区合并测算20080421_县市旗测算-新科目（含人口规模效应）_财力性转移支付2010年预算参考数" xfId="2620"/>
    <cellStyle name="好_县区合并测算20080423(按照各省比重）_不含人员经费系数_财力性转移支付2010年预算参考数" xfId="2621"/>
    <cellStyle name="好_县区合并测算20080423(按照各省比重）_财力性转移支付2010年预算参考数" xfId="2622"/>
    <cellStyle name="好_县区合并测算20080423(按照各省比重）_民生政策最低支出需求_财力性转移支付2010年预算参考数" xfId="2623"/>
    <cellStyle name="好_县区合并测算20080423(按照各省比重）_县市旗测算-新科目（含人口规模效应）" xfId="2624"/>
    <cellStyle name="好_县区合并测算20080423(按照各省比重）_县市旗测算-新科目（含人口规模效应）_财力性转移支付2010年预算参考数" xfId="2625"/>
    <cellStyle name="好_县市旗测算20080508" xfId="2626"/>
    <cellStyle name="好_县市旗测算20080508_财力性转移支付2010年预算参考数" xfId="2627"/>
    <cellStyle name="好_县市旗测算20080508_民生政策最低支出需求" xfId="2628"/>
    <cellStyle name="好_县市旗测算20080508_民生政策最低支出需求_财力性转移支付2010年预算参考数" xfId="2629"/>
    <cellStyle name="好_县市旗测算20080508_县市旗测算-新科目（含人口规模效应）" xfId="2630"/>
    <cellStyle name="普通" xfId="2631"/>
    <cellStyle name="好_县市旗测算20080508_县市旗测算-新科目（含人口规模效应）_财力性转移支付2010年预算参考数" xfId="2632"/>
    <cellStyle name="好_县市旗测算-新科目（20080626）" xfId="2633"/>
    <cellStyle name="好_县市旗测算-新科目（20080626）_不含人员经费系数" xfId="2634"/>
    <cellStyle name="好_县市旗测算-新科目（20080626）_不含人员经费系数_财力性转移支付2010年预算参考数" xfId="2635"/>
    <cellStyle name="好_县市旗测算-新科目（20080626）_财力性转移支付2010年预算参考数" xfId="2636"/>
    <cellStyle name="好_县市旗测算-新科目（20080626）_县市旗测算-新科目（含人口规模效应）_财力性转移支付2010年预算参考数" xfId="2637"/>
    <cellStyle name="好_县市旗测算-新科目（20080627）" xfId="2638"/>
    <cellStyle name="好_县市旗测算-新科目（20080627）_不含人员经费系数" xfId="2639"/>
    <cellStyle name="好_县市旗测算-新科目（20080627）_民生政策最低支出需求_财力性转移支付2010年预算参考数" xfId="2640"/>
    <cellStyle name="好_行政(燃修费)_县市旗测算-新科目（含人口规模效应）_省级财力12.12" xfId="2641"/>
    <cellStyle name="好_县市旗测算-新科目（20080627）_县市旗测算-新科目（含人口规模效应）" xfId="2642"/>
    <cellStyle name="好_行政(燃修费)_不含人员经费系数_2014省级收入及财力12.12（更新后）" xfId="2643"/>
    <cellStyle name="注释 2 5" xfId="2644"/>
    <cellStyle name="好_行政(燃修费)_民生政策最低支出需求" xfId="2645"/>
    <cellStyle name="好_行政(燃修费)_民生政策最低支出需求_2014省级收入及财力12.12（更新后）" xfId="2646"/>
    <cellStyle name="好_行政(燃修费)_省级财力12.12" xfId="2647"/>
    <cellStyle name="好_行政(燃修费)_县市旗测算-新科目（含人口规模效应）" xfId="2648"/>
    <cellStyle name="好_行政(燃修费)_县市旗测算-新科目（含人口规模效应）_2014省级收入12.2（更新后）" xfId="2649"/>
    <cellStyle name="好_行政(燃修费)_县市旗测算-新科目（含人口规模效应）_2014省级收入及财力12.12（更新后）" xfId="2650"/>
    <cellStyle name="汇总 2_1.3日 2017年预算草案 - 副本" xfId="2651"/>
    <cellStyle name="好_行政（人员）_2014省级收入12.2（更新后）" xfId="2652"/>
    <cellStyle name="好_行政（人员）_2014省级收入及财力12.12（更新后）" xfId="2653"/>
    <cellStyle name="好_行政（人员）_不含人员经费系数" xfId="2654"/>
    <cellStyle name="好_行政（人员）_不含人员经费系数_财力性转移支付2010年预算参考数" xfId="2655"/>
    <cellStyle name="好_行政（人员）_财力性转移支付2010年预算参考数" xfId="2656"/>
    <cellStyle name="好_行政（人员）_民生政策最低支出需求" xfId="2657"/>
    <cellStyle name="好_行政（人员）_民生政策最低支出需求_2014省级收入及财力12.12（更新后）" xfId="2658"/>
    <cellStyle name="输入 2" xfId="2659"/>
    <cellStyle name="好_行政（人员）_民生政策最低支出需求_财力性转移支付2010年预算参考数" xfId="2660"/>
    <cellStyle name="好_行政（人员）_县市旗测算-新科目（含人口规模效应）_2014省级收入12.2（更新后）" xfId="2661"/>
    <cellStyle name="好_行政（人员）_县市旗测算-新科目（含人口规模效应）_2014省级收入及财力12.12（更新后）" xfId="2662"/>
    <cellStyle name="好_行政公检法测算" xfId="2663"/>
    <cellStyle name="好_行政公检法测算_2014省级收入12.2（更新后）" xfId="2664"/>
    <cellStyle name="好_行政公检法测算_2014省级收入及财力12.12（更新后）" xfId="2665"/>
    <cellStyle name="好_行政公检法测算_不含人员经费系数" xfId="2666"/>
    <cellStyle name="好_行政公检法测算_不含人员经费系数_2014省级收入12.2（更新后）" xfId="2667"/>
    <cellStyle name="好_行政公检法测算_不含人员经费系数_财力性转移支付2010年预算参考数" xfId="2668"/>
    <cellStyle name="好_行政公检法测算_不含人员经费系数_省级财力12.12" xfId="2669"/>
    <cellStyle name="好_行政公检法测算_财力性转移支付2010年预算参考数" xfId="2670"/>
    <cellStyle name="好_行政公检法测算_民生政策最低支出需求_省级财力12.12" xfId="2671"/>
    <cellStyle name="好_行政公检法测算_省级财力12.12" xfId="2672"/>
    <cellStyle name="好_行政公检法测算_县市旗测算-新科目（含人口规模效应）" xfId="2673"/>
    <cellStyle name="好_行政公检法测算_县市旗测算-新科目（含人口规模效应）_2014省级收入及财力12.12（更新后）" xfId="2674"/>
    <cellStyle name="好_行政公检法测算_县市旗测算-新科目（含人口规模效应）_财力性转移支付2010年预算参考数" xfId="2675"/>
    <cellStyle name="好_行政公检法测算_县市旗测算-新科目（含人口规模效应）_省级财力12.12" xfId="2676"/>
    <cellStyle name="好_一般预算支出口径剔除表_财力性转移支付2010年预算参考数" xfId="2677"/>
    <cellStyle name="好_云南 缺口县区测算(地方填报)" xfId="2678"/>
    <cellStyle name="强调文字颜色 3 2 4" xfId="2679"/>
    <cellStyle name="好_云南 缺口县区测算(地方填报)_财力性转移支付2010年预算参考数" xfId="2680"/>
    <cellStyle name="好_云南省2008年转移支付测算——州市本级考核部分及政策性测算_财力性转移支付2010年预算参考数" xfId="2681"/>
    <cellStyle name="好_支出汇总" xfId="2682"/>
    <cellStyle name="好_转移支付" xfId="2683"/>
    <cellStyle name="好_自行调整差异系数顺序" xfId="2684"/>
    <cellStyle name="好_自行调整差异系数顺序_财力性转移支付2010年预算参考数" xfId="2685"/>
    <cellStyle name="好_总人口" xfId="2686"/>
    <cellStyle name="后继超链接" xfId="2687"/>
    <cellStyle name="汇总 2" xfId="2688"/>
    <cellStyle name="汇总 2 3" xfId="2689"/>
    <cellStyle name="汇总 2 4" xfId="2690"/>
    <cellStyle name="汇总 3 2" xfId="2691"/>
    <cellStyle name="汇总 3_1.3日 2017年预算草案 - 副本" xfId="2692"/>
    <cellStyle name="汇总 4" xfId="2693"/>
    <cellStyle name="货" xfId="2694"/>
    <cellStyle name="计算 2 3" xfId="2695"/>
    <cellStyle name="计算 2 4" xfId="2696"/>
    <cellStyle name="计算 3_1.3日 2017年预算草案 - 副本" xfId="2697"/>
    <cellStyle name="检查单元格 2 4" xfId="2698"/>
    <cellStyle name="检查单元格 2_1.3日 2017年预算草案 - 副本" xfId="2699"/>
    <cellStyle name="强调文字颜色 3 3" xfId="2700"/>
    <cellStyle name="检查单元格 3" xfId="2701"/>
    <cellStyle name="检查单元格 3 2" xfId="2702"/>
    <cellStyle name="解释性文本 2 2" xfId="2703"/>
    <cellStyle name="解释性文本 3" xfId="2704"/>
    <cellStyle name="警告文本 2 4" xfId="2705"/>
    <cellStyle name="样式 1 2" xfId="2706"/>
    <cellStyle name="警告文本 3 2" xfId="2707"/>
    <cellStyle name="链接单元格 2" xfId="2708"/>
    <cellStyle name="链接单元格 2 3" xfId="2709"/>
    <cellStyle name="链接单元格 3" xfId="2710"/>
    <cellStyle name="콤마_BOILER-CO1" xfId="2711"/>
    <cellStyle name="표준_0N-HANDLING " xfId="2712"/>
    <cellStyle name="霓付 [0]_ +Foil &amp; -FOIL &amp; PAPER" xfId="2713"/>
    <cellStyle name="霓付_ +Foil &amp; -FOIL &amp; PAPER" xfId="2714"/>
    <cellStyle name="千" xfId="2715"/>
    <cellStyle name="千_NJ09-05" xfId="2716"/>
    <cellStyle name="千_NJ17-06" xfId="2717"/>
    <cellStyle name="千_NJ17-24" xfId="2718"/>
    <cellStyle name="千_NJ17-26" xfId="2719"/>
    <cellStyle name="千_NJ18-15" xfId="2720"/>
    <cellStyle name="千位[0]" xfId="2721"/>
    <cellStyle name="千位分隔 2" xfId="2722"/>
    <cellStyle name="千位分隔 2 2" xfId="2723"/>
    <cellStyle name="千位分季_新建 Microsoft Excel 工作表" xfId="2724"/>
    <cellStyle name="钎霖_4岿角利" xfId="2725"/>
    <cellStyle name="强调 1" xfId="2726"/>
    <cellStyle name="强调 2" xfId="2727"/>
    <cellStyle name="强调文字颜色 1 2 3" xfId="2728"/>
    <cellStyle name="强调文字颜色 1 2 4" xfId="2729"/>
    <cellStyle name="强调文字颜色 1 2_3.2017全省支出" xfId="2730"/>
    <cellStyle name="强调文字颜色 1 3" xfId="2731"/>
    <cellStyle name="强调文字颜色 1 3 2" xfId="2732"/>
    <cellStyle name="强调文字颜色 2 2" xfId="2733"/>
    <cellStyle name="强调文字颜色 2 2_3.2017全省支出" xfId="2734"/>
    <cellStyle name="强调文字颜色 3 2" xfId="2735"/>
    <cellStyle name="强调文字颜色 3 2 3" xfId="2736"/>
    <cellStyle name="强调文字颜色 3 2_3.2017全省支出" xfId="2737"/>
    <cellStyle name="强调文字颜色 4 2 4" xfId="2738"/>
    <cellStyle name="强调文字颜色 4 4" xfId="2739"/>
    <cellStyle name="强调文字颜色 5 2 4" xfId="2740"/>
    <cellStyle name="强调文字颜色 5 3" xfId="2741"/>
    <cellStyle name="强调文字颜色 6 2 2" xfId="2742"/>
    <cellStyle name="强调文字颜色 6 2 3" xfId="2743"/>
    <cellStyle name="强调文字颜色 6 2 4" xfId="2744"/>
    <cellStyle name="强调文字颜色 6 3" xfId="2745"/>
    <cellStyle name="适中 2 2" xfId="2746"/>
    <cellStyle name="适中 2 4" xfId="2747"/>
    <cellStyle name="适中 2_3.2017全省支出" xfId="2748"/>
    <cellStyle name="适中 3" xfId="2749"/>
    <cellStyle name="适中 3 2" xfId="2750"/>
    <cellStyle name="输出 2" xfId="2751"/>
    <cellStyle name="输出 2 3" xfId="2752"/>
    <cellStyle name="输出 2 4" xfId="2753"/>
    <cellStyle name="输出 2_1.3日 2017年预算草案 - 副本" xfId="2754"/>
    <cellStyle name="输出 3_1.3日 2017年预算草案 - 副本" xfId="2755"/>
    <cellStyle name="输出 4" xfId="2756"/>
    <cellStyle name="输入 2 3" xfId="2757"/>
    <cellStyle name="输入 2_1.3日 2017年预算草案 - 副本" xfId="2758"/>
    <cellStyle name="输入 3" xfId="2759"/>
    <cellStyle name="输入 3 2" xfId="2760"/>
    <cellStyle name="输入 3_1.3日 2017年预算草案 - 副本" xfId="2761"/>
    <cellStyle name="数字" xfId="2762"/>
    <cellStyle name="未定义" xfId="2763"/>
    <cellStyle name="未定义 2" xfId="2764"/>
    <cellStyle name="小数" xfId="2765"/>
    <cellStyle name="样式 1" xfId="2766"/>
    <cellStyle name="注释 2 2" xfId="2767"/>
    <cellStyle name="注释 3" xfId="2768"/>
    <cellStyle name="注释 3_1.3日 2017年预算草案 - 副本" xfId="2769"/>
    <cellStyle name="着色 3" xfId="2770"/>
    <cellStyle name="着色 4" xfId="2771"/>
    <cellStyle name="着色 5" xfId="2772"/>
    <cellStyle name="着色 6" xfId="2773"/>
    <cellStyle name="常规_12-29日省政府常务会议材料附件_（空表）20180121-2018年预算草案(1)" xfId="2774"/>
    <cellStyle name="常规 15_（空表）2018年上半年报告附表" xfId="2775"/>
    <cellStyle name="常规_2016新增债券资金分县区表" xfId="277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" Type="http://schemas.openxmlformats.org/officeDocument/2006/relationships/worksheet" Target="worksheets/sheet2.xml"/><Relationship Id="rId20" Type="http://schemas.openxmlformats.org/officeDocument/2006/relationships/externalLink" Target="externalLinks/externalLink1.xml"/><Relationship Id="rId21" Type="http://schemas.openxmlformats.org/officeDocument/2006/relationships/externalLink" Target="externalLinks/externalLink2.xml"/><Relationship Id="rId22" Type="http://schemas.openxmlformats.org/officeDocument/2006/relationships/externalLink" Target="externalLinks/externalLink3.xml"/><Relationship Id="rId23" Type="http://schemas.openxmlformats.org/officeDocument/2006/relationships/externalLink" Target="externalLinks/externalLink4.xml"/><Relationship Id="rId24" Type="http://schemas.openxmlformats.org/officeDocument/2006/relationships/externalLink" Target="externalLinks/externalLink5.xml"/><Relationship Id="rId25" Type="http://schemas.openxmlformats.org/officeDocument/2006/relationships/externalLink" Target="externalLinks/externalLink6.xml"/><Relationship Id="rId26" Type="http://schemas.openxmlformats.org/officeDocument/2006/relationships/externalLink" Target="externalLinks/externalLink7.xml"/><Relationship Id="rId27" Type="http://schemas.openxmlformats.org/officeDocument/2006/relationships/externalLink" Target="externalLinks/externalLink8.xml"/><Relationship Id="rId28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30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4.xml"/><Relationship Id="rId34" Type="http://schemas.openxmlformats.org/officeDocument/2006/relationships/theme" Target="theme/theme1.xml"/><Relationship Id="rId35" Type="http://schemas.openxmlformats.org/officeDocument/2006/relationships/styles" Target="styles.xml"/><Relationship Id="rId3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IE5/OFDDONDD/&#26700;&#38754;&#25991;&#20214;/&#25552;&#21069;&#36890;&#30693;2011&#24180;&#36716;&#31227;&#25903;&#20184;/2010&#24180;&#39044;&#35745;&#25968;%20&#65288;&#35947;&#36130;&#39044;2010%2025&#21495;&#65289;/&#36130;&#25919;&#20379;&#20859;&#20154;&#21592;&#20449;&#24687;&#34920;/&#25945;&#32946;/&#27896;&#27700;&#22235;&#2001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\Budgetserver\&#39044;&#31639;&#21496;\BY\YS3\97&#20915;&#31639;&#21306;&#21439;&#26368;&#21518;&#27719;&#2463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(&#36164;&#26412;&#20108;&#35843;&#21518;&#65289;&#21830;&#27700;&#21439;--20190219&#20844;&#24335;-2019&#24180;&#22320;&#26041;&#36130;&#25919;&#39044;&#31639;&#34920;&#65288;office2003&#29256;&#65289;%20-%20&#21103;&#26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:\MARKET\2000Project\National Flood Warning\&#39547;&#39532;&#24215;\&#36164;&#23457;\WINDOWS\TEMP\MP-97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8&#30465;&#39044;&#31639;&#20844;&#24320;/&#24066;/15389879173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K:\Documents and Settings\User\&#26700;&#38754;\&#35838;&#39064;\&#21382;&#24180;&#22269;&#23478;&#20915;&#31639;\1993-2002&#24180;&#22269;&#23478;&#25910;&#20837;&#27604;&#36739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K:\Documents and Settings\User\&#26700;&#38754;\&#35838;&#39064;\&#26032;&#24314;&#25991;&#20214;&#22841;\&#35838;&#39064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\10.128.13.131\&#22320;&#26041;&#22788;&#20027;&#26426;\Documents and Settings\caiqiang\My Documents\&#21439;&#20065;&#36130;&#25919;&#22256;&#38590;&#27979;&#31639;&#26041;&#26696;\&#26041;&#26696;&#19977;&#31295;\&#26041;&#26696;&#20108;&#31295;\&#35774;&#22791;\&#21407;&#22987;\814\20 &#36816;&#36755;&#20844;&#2149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00__x0000__x0000__x0000__x0"/>
      <sheetName val="分县数据"/>
      <sheetName val="_x005f_x0000__x005f_x0000__x005"/>
      <sheetName val="总表"/>
      <sheetName val="01北京市"/>
      <sheetName val="参数表"/>
      <sheetName val="经费权重"/>
      <sheetName val="_x0000_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</sheetNames>
    <sheetDataSet>
      <sheetData sheetId="0"/>
      <sheetData sheetId="1"/>
      <sheetData sheetId="2"/>
      <sheetData sheetId="3">
        <row r="35">
          <cell r="B35">
            <v>72623</v>
          </cell>
          <cell r="C35">
            <v>79159</v>
          </cell>
        </row>
      </sheetData>
      <sheetData sheetId="4">
        <row r="1307">
          <cell r="B1307">
            <v>546295</v>
          </cell>
          <cell r="C1307">
            <v>466577</v>
          </cell>
        </row>
      </sheetData>
      <sheetData sheetId="5">
        <row r="5">
          <cell r="F5">
            <v>201</v>
          </cell>
          <cell r="G5">
            <v>45487</v>
          </cell>
        </row>
        <row r="6">
          <cell r="F6">
            <v>20101</v>
          </cell>
          <cell r="G6">
            <v>480</v>
          </cell>
        </row>
        <row r="7">
          <cell r="F7">
            <v>2010101</v>
          </cell>
          <cell r="G7">
            <v>254</v>
          </cell>
        </row>
        <row r="8">
          <cell r="F8">
            <v>2010102</v>
          </cell>
          <cell r="G8">
            <v>80</v>
          </cell>
        </row>
        <row r="9">
          <cell r="F9">
            <v>2010103</v>
          </cell>
          <cell r="G9">
            <v>0</v>
          </cell>
        </row>
        <row r="10">
          <cell r="F10">
            <v>2010104</v>
          </cell>
          <cell r="G10">
            <v>80</v>
          </cell>
        </row>
        <row r="11">
          <cell r="F11">
            <v>2010105</v>
          </cell>
          <cell r="G11">
            <v>0</v>
          </cell>
        </row>
        <row r="12">
          <cell r="F12">
            <v>2010106</v>
          </cell>
          <cell r="G12">
            <v>0</v>
          </cell>
        </row>
        <row r="13">
          <cell r="F13">
            <v>2010107</v>
          </cell>
          <cell r="G13">
            <v>45</v>
          </cell>
        </row>
        <row r="14">
          <cell r="F14">
            <v>2010108</v>
          </cell>
          <cell r="G14">
            <v>11</v>
          </cell>
        </row>
        <row r="15">
          <cell r="F15">
            <v>2010109</v>
          </cell>
          <cell r="G15">
            <v>10</v>
          </cell>
        </row>
        <row r="16">
          <cell r="F16">
            <v>2010150</v>
          </cell>
          <cell r="G16">
            <v>0</v>
          </cell>
        </row>
        <row r="17">
          <cell r="F17">
            <v>2010199</v>
          </cell>
          <cell r="G17">
            <v>0</v>
          </cell>
        </row>
        <row r="18">
          <cell r="F18">
            <v>20102</v>
          </cell>
          <cell r="G18">
            <v>353</v>
          </cell>
        </row>
        <row r="19">
          <cell r="F19">
            <v>2010201</v>
          </cell>
          <cell r="G19">
            <v>192</v>
          </cell>
        </row>
        <row r="20">
          <cell r="F20">
            <v>2010202</v>
          </cell>
          <cell r="G20">
            <v>41</v>
          </cell>
        </row>
        <row r="21">
          <cell r="F21">
            <v>2010203</v>
          </cell>
          <cell r="G21">
            <v>0</v>
          </cell>
        </row>
        <row r="22">
          <cell r="F22">
            <v>2010204</v>
          </cell>
          <cell r="G22">
            <v>70</v>
          </cell>
        </row>
        <row r="23">
          <cell r="F23">
            <v>2010205</v>
          </cell>
          <cell r="G23">
            <v>20</v>
          </cell>
        </row>
        <row r="24">
          <cell r="F24">
            <v>2010206</v>
          </cell>
          <cell r="G24">
            <v>10</v>
          </cell>
        </row>
        <row r="25">
          <cell r="F25">
            <v>2010250</v>
          </cell>
          <cell r="G25">
            <v>0</v>
          </cell>
        </row>
        <row r="26">
          <cell r="F26">
            <v>2010299</v>
          </cell>
          <cell r="G26">
            <v>20</v>
          </cell>
        </row>
        <row r="27">
          <cell r="F27">
            <v>20103</v>
          </cell>
          <cell r="G27">
            <v>24407</v>
          </cell>
        </row>
        <row r="28">
          <cell r="F28">
            <v>2010301</v>
          </cell>
          <cell r="G28">
            <v>10294</v>
          </cell>
        </row>
        <row r="29">
          <cell r="F29">
            <v>2010302</v>
          </cell>
          <cell r="G29">
            <v>5510</v>
          </cell>
        </row>
        <row r="30">
          <cell r="F30">
            <v>2010303</v>
          </cell>
          <cell r="G30">
            <v>0</v>
          </cell>
        </row>
        <row r="31">
          <cell r="F31">
            <v>2010304</v>
          </cell>
          <cell r="G31">
            <v>0</v>
          </cell>
        </row>
        <row r="32">
          <cell r="F32">
            <v>2010305</v>
          </cell>
          <cell r="G32">
            <v>0</v>
          </cell>
        </row>
        <row r="33">
          <cell r="F33">
            <v>2010306</v>
          </cell>
          <cell r="G33">
            <v>0</v>
          </cell>
        </row>
        <row r="34">
          <cell r="F34">
            <v>2010307</v>
          </cell>
          <cell r="G34">
            <v>0</v>
          </cell>
        </row>
        <row r="35">
          <cell r="F35">
            <v>2010308</v>
          </cell>
          <cell r="G35">
            <v>349</v>
          </cell>
        </row>
        <row r="36">
          <cell r="F36">
            <v>2010309</v>
          </cell>
          <cell r="G36">
            <v>0</v>
          </cell>
        </row>
        <row r="37">
          <cell r="F37">
            <v>2010350</v>
          </cell>
          <cell r="G37">
            <v>746</v>
          </cell>
        </row>
        <row r="38">
          <cell r="F38">
            <v>2010399</v>
          </cell>
          <cell r="G38">
            <v>7508</v>
          </cell>
        </row>
        <row r="39">
          <cell r="F39">
            <v>20104</v>
          </cell>
          <cell r="G39">
            <v>1381</v>
          </cell>
        </row>
        <row r="40">
          <cell r="F40">
            <v>2010401</v>
          </cell>
          <cell r="G40">
            <v>955</v>
          </cell>
        </row>
        <row r="41">
          <cell r="F41">
            <v>2010402</v>
          </cell>
          <cell r="G41">
            <v>102</v>
          </cell>
        </row>
        <row r="42">
          <cell r="F42">
            <v>2010403</v>
          </cell>
          <cell r="G42">
            <v>0</v>
          </cell>
        </row>
        <row r="43">
          <cell r="F43">
            <v>2010404</v>
          </cell>
          <cell r="G43">
            <v>0</v>
          </cell>
        </row>
        <row r="44">
          <cell r="F44">
            <v>2010405</v>
          </cell>
          <cell r="G44">
            <v>0</v>
          </cell>
        </row>
        <row r="45">
          <cell r="F45">
            <v>2010406</v>
          </cell>
          <cell r="G45">
            <v>200</v>
          </cell>
        </row>
        <row r="46">
          <cell r="F46">
            <v>2010407</v>
          </cell>
          <cell r="G46">
            <v>0</v>
          </cell>
        </row>
        <row r="47">
          <cell r="F47">
            <v>2010408</v>
          </cell>
          <cell r="G47">
            <v>30</v>
          </cell>
        </row>
        <row r="48">
          <cell r="F48">
            <v>2010409</v>
          </cell>
          <cell r="G48">
            <v>0</v>
          </cell>
        </row>
        <row r="49">
          <cell r="F49">
            <v>2010450</v>
          </cell>
          <cell r="G49">
            <v>17</v>
          </cell>
        </row>
        <row r="50">
          <cell r="F50">
            <v>2010499</v>
          </cell>
          <cell r="G50">
            <v>77</v>
          </cell>
        </row>
        <row r="51">
          <cell r="F51">
            <v>20105</v>
          </cell>
          <cell r="G51">
            <v>914</v>
          </cell>
        </row>
        <row r="52">
          <cell r="F52">
            <v>2010501</v>
          </cell>
          <cell r="G52">
            <v>267</v>
          </cell>
        </row>
        <row r="53">
          <cell r="F53">
            <v>2010502</v>
          </cell>
          <cell r="G53">
            <v>0</v>
          </cell>
        </row>
        <row r="54">
          <cell r="F54">
            <v>2010503</v>
          </cell>
          <cell r="G54">
            <v>0</v>
          </cell>
        </row>
        <row r="55">
          <cell r="F55">
            <v>2010504</v>
          </cell>
          <cell r="G55">
            <v>0</v>
          </cell>
        </row>
        <row r="56">
          <cell r="F56">
            <v>2010505</v>
          </cell>
          <cell r="G56">
            <v>90</v>
          </cell>
        </row>
        <row r="57">
          <cell r="F57">
            <v>2010506</v>
          </cell>
          <cell r="G57">
            <v>198</v>
          </cell>
        </row>
        <row r="58">
          <cell r="F58">
            <v>2010507</v>
          </cell>
          <cell r="G58">
            <v>150</v>
          </cell>
        </row>
        <row r="59">
          <cell r="F59">
            <v>2010508</v>
          </cell>
          <cell r="G59">
            <v>35</v>
          </cell>
        </row>
        <row r="60">
          <cell r="F60">
            <v>2010550</v>
          </cell>
          <cell r="G60">
            <v>75</v>
          </cell>
        </row>
        <row r="61">
          <cell r="F61">
            <v>2010599</v>
          </cell>
          <cell r="G61">
            <v>99</v>
          </cell>
        </row>
        <row r="62">
          <cell r="F62">
            <v>20106</v>
          </cell>
          <cell r="G62">
            <v>2575</v>
          </cell>
        </row>
        <row r="63">
          <cell r="F63">
            <v>2010601</v>
          </cell>
          <cell r="G63">
            <v>825</v>
          </cell>
        </row>
        <row r="64">
          <cell r="F64">
            <v>2010602</v>
          </cell>
          <cell r="G64">
            <v>17</v>
          </cell>
        </row>
        <row r="65">
          <cell r="F65">
            <v>2010603</v>
          </cell>
          <cell r="G65">
            <v>0</v>
          </cell>
        </row>
        <row r="66">
          <cell r="F66">
            <v>2010604</v>
          </cell>
          <cell r="G66">
            <v>0</v>
          </cell>
        </row>
        <row r="67">
          <cell r="F67">
            <v>2010605</v>
          </cell>
          <cell r="G67">
            <v>0</v>
          </cell>
        </row>
        <row r="68">
          <cell r="F68">
            <v>2010606</v>
          </cell>
          <cell r="G68">
            <v>0</v>
          </cell>
        </row>
        <row r="69">
          <cell r="F69">
            <v>2010607</v>
          </cell>
          <cell r="G69">
            <v>94</v>
          </cell>
        </row>
        <row r="70">
          <cell r="F70">
            <v>2010608</v>
          </cell>
          <cell r="G70">
            <v>0</v>
          </cell>
        </row>
        <row r="71">
          <cell r="F71">
            <v>2010650</v>
          </cell>
          <cell r="G71">
            <v>1351</v>
          </cell>
        </row>
        <row r="72">
          <cell r="F72">
            <v>2010699</v>
          </cell>
          <cell r="G72">
            <v>288</v>
          </cell>
        </row>
        <row r="73">
          <cell r="F73">
            <v>20107</v>
          </cell>
          <cell r="G73">
            <v>0</v>
          </cell>
        </row>
        <row r="74">
          <cell r="F74">
            <v>2010701</v>
          </cell>
          <cell r="G74">
            <v>0</v>
          </cell>
        </row>
        <row r="75">
          <cell r="F75">
            <v>2010702</v>
          </cell>
          <cell r="G75">
            <v>0</v>
          </cell>
        </row>
        <row r="76">
          <cell r="F76">
            <v>2010703</v>
          </cell>
          <cell r="G76">
            <v>0</v>
          </cell>
        </row>
        <row r="77">
          <cell r="F77">
            <v>2010704</v>
          </cell>
          <cell r="G77">
            <v>0</v>
          </cell>
        </row>
        <row r="78">
          <cell r="F78">
            <v>2010705</v>
          </cell>
          <cell r="G78">
            <v>0</v>
          </cell>
        </row>
        <row r="79">
          <cell r="F79">
            <v>2010706</v>
          </cell>
          <cell r="G79">
            <v>0</v>
          </cell>
        </row>
        <row r="80">
          <cell r="F80">
            <v>2010707</v>
          </cell>
          <cell r="G80">
            <v>0</v>
          </cell>
        </row>
        <row r="81">
          <cell r="F81">
            <v>2010708</v>
          </cell>
          <cell r="G81">
            <v>0</v>
          </cell>
        </row>
        <row r="82">
          <cell r="F82">
            <v>2010709</v>
          </cell>
          <cell r="G82">
            <v>0</v>
          </cell>
        </row>
        <row r="83">
          <cell r="F83">
            <v>2010750</v>
          </cell>
          <cell r="G83">
            <v>0</v>
          </cell>
        </row>
        <row r="84">
          <cell r="F84">
            <v>2010799</v>
          </cell>
          <cell r="G84">
            <v>0</v>
          </cell>
        </row>
        <row r="85">
          <cell r="F85">
            <v>20108</v>
          </cell>
          <cell r="G85">
            <v>491</v>
          </cell>
        </row>
        <row r="86">
          <cell r="F86">
            <v>2010801</v>
          </cell>
          <cell r="G86">
            <v>223</v>
          </cell>
        </row>
        <row r="87">
          <cell r="F87">
            <v>2010802</v>
          </cell>
          <cell r="G87">
            <v>0</v>
          </cell>
        </row>
        <row r="88">
          <cell r="F88">
            <v>2010803</v>
          </cell>
          <cell r="G88">
            <v>0</v>
          </cell>
        </row>
        <row r="89">
          <cell r="F89">
            <v>2010804</v>
          </cell>
          <cell r="G89">
            <v>238</v>
          </cell>
        </row>
        <row r="90">
          <cell r="F90">
            <v>2010805</v>
          </cell>
          <cell r="G90">
            <v>0</v>
          </cell>
        </row>
        <row r="91">
          <cell r="F91">
            <v>2010806</v>
          </cell>
          <cell r="G91">
            <v>30</v>
          </cell>
        </row>
        <row r="92">
          <cell r="F92">
            <v>2010850</v>
          </cell>
          <cell r="G92">
            <v>0</v>
          </cell>
        </row>
        <row r="93">
          <cell r="F93">
            <v>2010899</v>
          </cell>
          <cell r="G93">
            <v>0</v>
          </cell>
        </row>
        <row r="94">
          <cell r="F94">
            <v>20109</v>
          </cell>
          <cell r="G94">
            <v>0</v>
          </cell>
        </row>
        <row r="95">
          <cell r="F95">
            <v>2010901</v>
          </cell>
          <cell r="G95">
            <v>0</v>
          </cell>
        </row>
        <row r="96">
          <cell r="F96">
            <v>2010902</v>
          </cell>
          <cell r="G96">
            <v>0</v>
          </cell>
        </row>
        <row r="97">
          <cell r="F97">
            <v>2010903</v>
          </cell>
          <cell r="G97">
            <v>0</v>
          </cell>
        </row>
        <row r="98">
          <cell r="F98">
            <v>2010904</v>
          </cell>
          <cell r="G98">
            <v>0</v>
          </cell>
        </row>
        <row r="99">
          <cell r="F99">
            <v>2010905</v>
          </cell>
          <cell r="G99">
            <v>0</v>
          </cell>
        </row>
        <row r="100">
          <cell r="F100">
            <v>2010907</v>
          </cell>
          <cell r="G100">
            <v>0</v>
          </cell>
        </row>
        <row r="101">
          <cell r="F101">
            <v>2010908</v>
          </cell>
          <cell r="G101">
            <v>0</v>
          </cell>
        </row>
        <row r="102">
          <cell r="F102">
            <v>2010950</v>
          </cell>
          <cell r="G102">
            <v>0</v>
          </cell>
        </row>
        <row r="103">
          <cell r="F103">
            <v>2010999</v>
          </cell>
          <cell r="G103">
            <v>0</v>
          </cell>
        </row>
        <row r="104">
          <cell r="F104">
            <v>20110</v>
          </cell>
          <cell r="G104">
            <v>116</v>
          </cell>
        </row>
        <row r="105">
          <cell r="F105">
            <v>2011001</v>
          </cell>
          <cell r="G105">
            <v>73</v>
          </cell>
        </row>
        <row r="106">
          <cell r="F106">
            <v>2011002</v>
          </cell>
          <cell r="G106">
            <v>0</v>
          </cell>
        </row>
        <row r="107">
          <cell r="F107">
            <v>2011003</v>
          </cell>
          <cell r="G107">
            <v>0</v>
          </cell>
        </row>
        <row r="108">
          <cell r="F108">
            <v>2011004</v>
          </cell>
          <cell r="G108">
            <v>0</v>
          </cell>
        </row>
        <row r="109">
          <cell r="F109">
            <v>2011005</v>
          </cell>
          <cell r="G109">
            <v>0</v>
          </cell>
        </row>
        <row r="110">
          <cell r="F110">
            <v>2011006</v>
          </cell>
          <cell r="G110">
            <v>0</v>
          </cell>
        </row>
        <row r="111">
          <cell r="F111">
            <v>2011007</v>
          </cell>
          <cell r="G111">
            <v>0</v>
          </cell>
        </row>
        <row r="112">
          <cell r="F112">
            <v>2011008</v>
          </cell>
          <cell r="G112">
            <v>0</v>
          </cell>
        </row>
        <row r="113">
          <cell r="F113">
            <v>2011009</v>
          </cell>
          <cell r="G113">
            <v>0</v>
          </cell>
        </row>
        <row r="114">
          <cell r="F114">
            <v>2011010</v>
          </cell>
          <cell r="G114">
            <v>0</v>
          </cell>
        </row>
        <row r="115">
          <cell r="F115">
            <v>2011011</v>
          </cell>
          <cell r="G115">
            <v>0</v>
          </cell>
        </row>
        <row r="116">
          <cell r="F116">
            <v>2011012</v>
          </cell>
          <cell r="G116">
            <v>0</v>
          </cell>
        </row>
        <row r="117">
          <cell r="F117">
            <v>2011050</v>
          </cell>
          <cell r="G117">
            <v>23</v>
          </cell>
        </row>
        <row r="118">
          <cell r="F118">
            <v>2011099</v>
          </cell>
          <cell r="G118">
            <v>20</v>
          </cell>
        </row>
        <row r="119">
          <cell r="F119">
            <v>20111</v>
          </cell>
          <cell r="G119">
            <v>2347</v>
          </cell>
        </row>
        <row r="120">
          <cell r="F120">
            <v>2011101</v>
          </cell>
          <cell r="G120">
            <v>429</v>
          </cell>
        </row>
        <row r="121">
          <cell r="F121">
            <v>2011102</v>
          </cell>
          <cell r="G121">
            <v>580</v>
          </cell>
        </row>
        <row r="122">
          <cell r="F122">
            <v>2011103</v>
          </cell>
          <cell r="G122">
            <v>0</v>
          </cell>
        </row>
        <row r="123">
          <cell r="F123">
            <v>2011104</v>
          </cell>
          <cell r="G123">
            <v>1290</v>
          </cell>
        </row>
        <row r="124">
          <cell r="F124">
            <v>2011105</v>
          </cell>
          <cell r="G124">
            <v>0</v>
          </cell>
        </row>
        <row r="125">
          <cell r="F125">
            <v>2011106</v>
          </cell>
          <cell r="G125">
            <v>0</v>
          </cell>
        </row>
        <row r="126">
          <cell r="F126">
            <v>2011150</v>
          </cell>
          <cell r="G126">
            <v>28</v>
          </cell>
        </row>
        <row r="127">
          <cell r="F127">
            <v>2011199</v>
          </cell>
          <cell r="G127">
            <v>20</v>
          </cell>
        </row>
        <row r="128">
          <cell r="F128">
            <v>20113</v>
          </cell>
          <cell r="G128">
            <v>856</v>
          </cell>
        </row>
        <row r="129">
          <cell r="F129">
            <v>2011301</v>
          </cell>
          <cell r="G129">
            <v>339</v>
          </cell>
        </row>
        <row r="130">
          <cell r="F130">
            <v>2011302</v>
          </cell>
          <cell r="G130">
            <v>3</v>
          </cell>
        </row>
        <row r="131">
          <cell r="F131">
            <v>2011303</v>
          </cell>
          <cell r="G131">
            <v>0</v>
          </cell>
        </row>
        <row r="132">
          <cell r="F132">
            <v>2011304</v>
          </cell>
          <cell r="G132">
            <v>106</v>
          </cell>
        </row>
        <row r="133">
          <cell r="F133">
            <v>2011305</v>
          </cell>
          <cell r="G133">
            <v>0</v>
          </cell>
        </row>
        <row r="134">
          <cell r="F134">
            <v>2011306</v>
          </cell>
          <cell r="G134">
            <v>0</v>
          </cell>
        </row>
        <row r="135">
          <cell r="F135">
            <v>2011307</v>
          </cell>
          <cell r="G135">
            <v>0</v>
          </cell>
        </row>
        <row r="136">
          <cell r="F136">
            <v>2011308</v>
          </cell>
          <cell r="G136">
            <v>127</v>
          </cell>
        </row>
        <row r="137">
          <cell r="F137">
            <v>2011350</v>
          </cell>
          <cell r="G137">
            <v>224</v>
          </cell>
        </row>
        <row r="138">
          <cell r="F138">
            <v>2011399</v>
          </cell>
          <cell r="G138">
            <v>57</v>
          </cell>
        </row>
        <row r="139">
          <cell r="F139">
            <v>20114</v>
          </cell>
          <cell r="G139">
            <v>0</v>
          </cell>
        </row>
        <row r="140">
          <cell r="F140">
            <v>2011401</v>
          </cell>
          <cell r="G140">
            <v>0</v>
          </cell>
        </row>
        <row r="141">
          <cell r="F141">
            <v>2011402</v>
          </cell>
          <cell r="G141">
            <v>0</v>
          </cell>
        </row>
        <row r="142">
          <cell r="F142">
            <v>2011403</v>
          </cell>
          <cell r="G142">
            <v>0</v>
          </cell>
        </row>
        <row r="143">
          <cell r="F143">
            <v>2011404</v>
          </cell>
          <cell r="G143">
            <v>0</v>
          </cell>
        </row>
        <row r="144">
          <cell r="F144">
            <v>2011405</v>
          </cell>
          <cell r="G144">
            <v>0</v>
          </cell>
        </row>
        <row r="145">
          <cell r="F145">
            <v>2011406</v>
          </cell>
          <cell r="G145">
            <v>0</v>
          </cell>
        </row>
        <row r="146">
          <cell r="F146">
            <v>2011407</v>
          </cell>
          <cell r="G146">
            <v>0</v>
          </cell>
        </row>
        <row r="147">
          <cell r="F147">
            <v>2011408</v>
          </cell>
          <cell r="G147">
            <v>0</v>
          </cell>
        </row>
        <row r="148">
          <cell r="F148">
            <v>2011409</v>
          </cell>
          <cell r="G148">
            <v>0</v>
          </cell>
        </row>
        <row r="149">
          <cell r="F149">
            <v>2011450</v>
          </cell>
          <cell r="G149">
            <v>0</v>
          </cell>
        </row>
        <row r="150">
          <cell r="F150">
            <v>2011499</v>
          </cell>
          <cell r="G150">
            <v>0</v>
          </cell>
        </row>
        <row r="151">
          <cell r="F151">
            <v>20115</v>
          </cell>
          <cell r="G151">
            <v>1351</v>
          </cell>
        </row>
        <row r="152">
          <cell r="F152">
            <v>2011501</v>
          </cell>
          <cell r="G152">
            <v>1126</v>
          </cell>
        </row>
        <row r="153">
          <cell r="F153">
            <v>2011502</v>
          </cell>
          <cell r="G153">
            <v>0</v>
          </cell>
        </row>
        <row r="154">
          <cell r="F154">
            <v>2011503</v>
          </cell>
          <cell r="G154">
            <v>0</v>
          </cell>
        </row>
        <row r="155">
          <cell r="F155">
            <v>2011504</v>
          </cell>
          <cell r="G155">
            <v>13</v>
          </cell>
        </row>
        <row r="156">
          <cell r="F156">
            <v>2011505</v>
          </cell>
          <cell r="G156">
            <v>161</v>
          </cell>
        </row>
        <row r="157">
          <cell r="F157">
            <v>2011506</v>
          </cell>
          <cell r="G157">
            <v>0</v>
          </cell>
        </row>
        <row r="158">
          <cell r="F158">
            <v>2011507</v>
          </cell>
          <cell r="G158">
            <v>0</v>
          </cell>
        </row>
        <row r="159">
          <cell r="F159">
            <v>2011550</v>
          </cell>
          <cell r="G159">
            <v>51</v>
          </cell>
        </row>
        <row r="160">
          <cell r="F160">
            <v>2011599</v>
          </cell>
          <cell r="G160">
            <v>0</v>
          </cell>
        </row>
        <row r="161">
          <cell r="F161">
            <v>20117</v>
          </cell>
          <cell r="G161">
            <v>513</v>
          </cell>
        </row>
        <row r="162">
          <cell r="F162">
            <v>2011701</v>
          </cell>
          <cell r="G162">
            <v>195</v>
          </cell>
        </row>
        <row r="163">
          <cell r="F163">
            <v>2011702</v>
          </cell>
          <cell r="G163">
            <v>0</v>
          </cell>
        </row>
        <row r="164">
          <cell r="F164">
            <v>2011703</v>
          </cell>
          <cell r="G164">
            <v>0</v>
          </cell>
        </row>
        <row r="165">
          <cell r="F165">
            <v>2011704</v>
          </cell>
          <cell r="G165">
            <v>0</v>
          </cell>
        </row>
        <row r="166">
          <cell r="F166">
            <v>2011705</v>
          </cell>
          <cell r="G166">
            <v>0</v>
          </cell>
        </row>
        <row r="167">
          <cell r="F167">
            <v>2011706</v>
          </cell>
          <cell r="G167">
            <v>0</v>
          </cell>
        </row>
        <row r="168">
          <cell r="F168">
            <v>2011707</v>
          </cell>
          <cell r="G168">
            <v>0</v>
          </cell>
        </row>
        <row r="169">
          <cell r="F169">
            <v>2011708</v>
          </cell>
          <cell r="G169">
            <v>0</v>
          </cell>
        </row>
        <row r="170">
          <cell r="F170">
            <v>2011709</v>
          </cell>
          <cell r="G170">
            <v>30</v>
          </cell>
        </row>
        <row r="171">
          <cell r="F171">
            <v>2011710</v>
          </cell>
          <cell r="G171">
            <v>0</v>
          </cell>
        </row>
        <row r="172">
          <cell r="F172">
            <v>2011750</v>
          </cell>
          <cell r="G172">
            <v>211</v>
          </cell>
        </row>
        <row r="173">
          <cell r="F173">
            <v>2011799</v>
          </cell>
          <cell r="G173">
            <v>77</v>
          </cell>
        </row>
        <row r="174">
          <cell r="F174">
            <v>20123</v>
          </cell>
          <cell r="G174">
            <v>0</v>
          </cell>
        </row>
        <row r="175">
          <cell r="F175">
            <v>2012301</v>
          </cell>
          <cell r="G175">
            <v>0</v>
          </cell>
        </row>
        <row r="176">
          <cell r="F176">
            <v>2012302</v>
          </cell>
          <cell r="G176">
            <v>0</v>
          </cell>
        </row>
        <row r="177">
          <cell r="F177">
            <v>2012303</v>
          </cell>
          <cell r="G177">
            <v>0</v>
          </cell>
        </row>
        <row r="178">
          <cell r="F178">
            <v>2012304</v>
          </cell>
          <cell r="G178">
            <v>0</v>
          </cell>
        </row>
        <row r="179">
          <cell r="F179">
            <v>2012350</v>
          </cell>
          <cell r="G179">
            <v>0</v>
          </cell>
        </row>
        <row r="180">
          <cell r="F180">
            <v>2012399</v>
          </cell>
          <cell r="G180">
            <v>0</v>
          </cell>
        </row>
        <row r="181">
          <cell r="F181">
            <v>20124</v>
          </cell>
          <cell r="G181">
            <v>97</v>
          </cell>
        </row>
        <row r="182">
          <cell r="F182">
            <v>2012401</v>
          </cell>
          <cell r="G182">
            <v>51</v>
          </cell>
        </row>
        <row r="183">
          <cell r="F183">
            <v>2012402</v>
          </cell>
          <cell r="G183">
            <v>0</v>
          </cell>
        </row>
        <row r="184">
          <cell r="F184">
            <v>2012403</v>
          </cell>
          <cell r="G184">
            <v>0</v>
          </cell>
        </row>
        <row r="185">
          <cell r="F185">
            <v>2012404</v>
          </cell>
          <cell r="G185">
            <v>46</v>
          </cell>
        </row>
        <row r="186">
          <cell r="F186">
            <v>2012450</v>
          </cell>
          <cell r="G186">
            <v>0</v>
          </cell>
        </row>
        <row r="187">
          <cell r="F187">
            <v>2012499</v>
          </cell>
          <cell r="G187">
            <v>0</v>
          </cell>
        </row>
        <row r="188">
          <cell r="F188">
            <v>20125</v>
          </cell>
          <cell r="G188">
            <v>72</v>
          </cell>
        </row>
        <row r="189">
          <cell r="F189">
            <v>2012501</v>
          </cell>
          <cell r="G189">
            <v>72</v>
          </cell>
        </row>
        <row r="190">
          <cell r="F190">
            <v>2012502</v>
          </cell>
          <cell r="G190">
            <v>0</v>
          </cell>
        </row>
        <row r="191">
          <cell r="F191">
            <v>2012503</v>
          </cell>
          <cell r="G191">
            <v>0</v>
          </cell>
        </row>
        <row r="192">
          <cell r="F192">
            <v>2012504</v>
          </cell>
          <cell r="G192">
            <v>0</v>
          </cell>
        </row>
        <row r="193">
          <cell r="F193">
            <v>2012505</v>
          </cell>
          <cell r="G193">
            <v>0</v>
          </cell>
        </row>
        <row r="194">
          <cell r="F194">
            <v>2012506</v>
          </cell>
          <cell r="G194">
            <v>0</v>
          </cell>
        </row>
        <row r="195">
          <cell r="F195">
            <v>2012550</v>
          </cell>
          <cell r="G195">
            <v>0</v>
          </cell>
        </row>
        <row r="196">
          <cell r="F196">
            <v>2012599</v>
          </cell>
          <cell r="G196">
            <v>0</v>
          </cell>
        </row>
        <row r="197">
          <cell r="F197">
            <v>20126</v>
          </cell>
          <cell r="G197">
            <v>388</v>
          </cell>
        </row>
        <row r="198">
          <cell r="F198">
            <v>2012601</v>
          </cell>
          <cell r="G198">
            <v>69</v>
          </cell>
        </row>
        <row r="199">
          <cell r="F199">
            <v>2012602</v>
          </cell>
          <cell r="G199">
            <v>0</v>
          </cell>
        </row>
        <row r="200">
          <cell r="F200">
            <v>2012603</v>
          </cell>
          <cell r="G200">
            <v>0</v>
          </cell>
        </row>
        <row r="201">
          <cell r="F201">
            <v>2012604</v>
          </cell>
          <cell r="G201">
            <v>262</v>
          </cell>
        </row>
        <row r="202">
          <cell r="F202">
            <v>2012699</v>
          </cell>
          <cell r="G202">
            <v>57</v>
          </cell>
        </row>
        <row r="203">
          <cell r="F203">
            <v>20128</v>
          </cell>
          <cell r="G203">
            <v>56</v>
          </cell>
        </row>
        <row r="204">
          <cell r="F204">
            <v>2012801</v>
          </cell>
          <cell r="G204">
            <v>55</v>
          </cell>
        </row>
        <row r="205">
          <cell r="F205">
            <v>2012802</v>
          </cell>
          <cell r="G205">
            <v>1</v>
          </cell>
        </row>
        <row r="206">
          <cell r="F206">
            <v>2012803</v>
          </cell>
          <cell r="G206">
            <v>0</v>
          </cell>
        </row>
        <row r="207">
          <cell r="F207">
            <v>2012804</v>
          </cell>
          <cell r="G207">
            <v>0</v>
          </cell>
        </row>
        <row r="208">
          <cell r="F208">
            <v>2012850</v>
          </cell>
          <cell r="G208">
            <v>0</v>
          </cell>
        </row>
        <row r="209">
          <cell r="F209">
            <v>2012899</v>
          </cell>
          <cell r="G209">
            <v>0</v>
          </cell>
        </row>
        <row r="210">
          <cell r="F210">
            <v>20129</v>
          </cell>
          <cell r="G210">
            <v>1558</v>
          </cell>
        </row>
        <row r="211">
          <cell r="F211">
            <v>2012901</v>
          </cell>
          <cell r="G211">
            <v>193</v>
          </cell>
        </row>
        <row r="212">
          <cell r="F212">
            <v>2012902</v>
          </cell>
          <cell r="G212">
            <v>3</v>
          </cell>
        </row>
        <row r="213">
          <cell r="F213">
            <v>2012903</v>
          </cell>
          <cell r="G213">
            <v>0</v>
          </cell>
        </row>
        <row r="214">
          <cell r="F214">
            <v>2012904</v>
          </cell>
          <cell r="G214">
            <v>0</v>
          </cell>
        </row>
        <row r="215">
          <cell r="F215">
            <v>2012905</v>
          </cell>
          <cell r="G215">
            <v>0</v>
          </cell>
        </row>
        <row r="216">
          <cell r="F216">
            <v>2012950</v>
          </cell>
          <cell r="G216">
            <v>0</v>
          </cell>
        </row>
        <row r="217">
          <cell r="F217">
            <v>2012999</v>
          </cell>
          <cell r="G217">
            <v>1362</v>
          </cell>
        </row>
        <row r="218">
          <cell r="F218">
            <v>20131</v>
          </cell>
          <cell r="G218">
            <v>3132</v>
          </cell>
        </row>
        <row r="219">
          <cell r="F219">
            <v>2013101</v>
          </cell>
          <cell r="G219">
            <v>1949</v>
          </cell>
        </row>
        <row r="220">
          <cell r="F220">
            <v>2013102</v>
          </cell>
          <cell r="G220">
            <v>332</v>
          </cell>
        </row>
        <row r="221">
          <cell r="F221">
            <v>2013103</v>
          </cell>
          <cell r="G221">
            <v>0</v>
          </cell>
        </row>
        <row r="222">
          <cell r="F222">
            <v>2013105</v>
          </cell>
          <cell r="G222">
            <v>24</v>
          </cell>
        </row>
        <row r="223">
          <cell r="F223">
            <v>2013150</v>
          </cell>
          <cell r="G223">
            <v>811</v>
          </cell>
        </row>
        <row r="224">
          <cell r="F224">
            <v>2013199</v>
          </cell>
          <cell r="G224">
            <v>16</v>
          </cell>
        </row>
        <row r="225">
          <cell r="F225">
            <v>20132</v>
          </cell>
          <cell r="G225">
            <v>572</v>
          </cell>
        </row>
        <row r="226">
          <cell r="F226">
            <v>2013201</v>
          </cell>
          <cell r="G226">
            <v>172</v>
          </cell>
        </row>
        <row r="227">
          <cell r="F227">
            <v>2013202</v>
          </cell>
          <cell r="G227">
            <v>130</v>
          </cell>
        </row>
        <row r="228">
          <cell r="F228">
            <v>2013203</v>
          </cell>
          <cell r="G228">
            <v>0</v>
          </cell>
        </row>
        <row r="229">
          <cell r="F229">
            <v>2013250</v>
          </cell>
          <cell r="G229">
            <v>0</v>
          </cell>
        </row>
        <row r="230">
          <cell r="F230">
            <v>2013299</v>
          </cell>
          <cell r="G230">
            <v>270</v>
          </cell>
        </row>
        <row r="231">
          <cell r="F231">
            <v>20133</v>
          </cell>
          <cell r="G231">
            <v>536</v>
          </cell>
        </row>
        <row r="232">
          <cell r="F232">
            <v>2013301</v>
          </cell>
          <cell r="G232">
            <v>191</v>
          </cell>
        </row>
        <row r="233">
          <cell r="F233">
            <v>2013302</v>
          </cell>
          <cell r="G233">
            <v>1</v>
          </cell>
        </row>
        <row r="234">
          <cell r="F234">
            <v>2013303</v>
          </cell>
          <cell r="G234">
            <v>0</v>
          </cell>
        </row>
        <row r="235">
          <cell r="F235">
            <v>2013350</v>
          </cell>
          <cell r="G235">
            <v>32</v>
          </cell>
        </row>
        <row r="236">
          <cell r="F236">
            <v>2013399</v>
          </cell>
          <cell r="G236">
            <v>312</v>
          </cell>
        </row>
        <row r="237">
          <cell r="F237">
            <v>20134</v>
          </cell>
          <cell r="G237">
            <v>122</v>
          </cell>
        </row>
        <row r="238">
          <cell r="F238">
            <v>2013401</v>
          </cell>
          <cell r="G238">
            <v>62</v>
          </cell>
        </row>
        <row r="239">
          <cell r="F239">
            <v>2013402</v>
          </cell>
          <cell r="G239">
            <v>0</v>
          </cell>
        </row>
        <row r="240">
          <cell r="F240">
            <v>2013403</v>
          </cell>
          <cell r="G240">
            <v>0</v>
          </cell>
        </row>
        <row r="241">
          <cell r="F241">
            <v>2013450</v>
          </cell>
          <cell r="G241">
            <v>0</v>
          </cell>
        </row>
        <row r="242">
          <cell r="F242">
            <v>2013499</v>
          </cell>
          <cell r="G242">
            <v>60</v>
          </cell>
        </row>
        <row r="243">
          <cell r="F243">
            <v>20135</v>
          </cell>
          <cell r="G243">
            <v>0</v>
          </cell>
        </row>
        <row r="244">
          <cell r="F244">
            <v>2013501</v>
          </cell>
          <cell r="G244">
            <v>0</v>
          </cell>
        </row>
        <row r="245">
          <cell r="F245">
            <v>2013502</v>
          </cell>
          <cell r="G245">
            <v>0</v>
          </cell>
        </row>
        <row r="246">
          <cell r="F246">
            <v>2013503</v>
          </cell>
          <cell r="G246">
            <v>0</v>
          </cell>
        </row>
        <row r="247">
          <cell r="F247">
            <v>2013550</v>
          </cell>
          <cell r="G247">
            <v>0</v>
          </cell>
        </row>
        <row r="248">
          <cell r="F248">
            <v>2013599</v>
          </cell>
          <cell r="G248">
            <v>0</v>
          </cell>
        </row>
        <row r="249">
          <cell r="F249">
            <v>20136</v>
          </cell>
          <cell r="G249">
            <v>855</v>
          </cell>
        </row>
        <row r="250">
          <cell r="F250">
            <v>2013601</v>
          </cell>
          <cell r="G250">
            <v>393</v>
          </cell>
        </row>
        <row r="251">
          <cell r="F251">
            <v>2013602</v>
          </cell>
          <cell r="G251">
            <v>120</v>
          </cell>
        </row>
        <row r="252">
          <cell r="F252">
            <v>2013603</v>
          </cell>
          <cell r="G252">
            <v>0</v>
          </cell>
        </row>
        <row r="253">
          <cell r="F253">
            <v>2013650</v>
          </cell>
          <cell r="G253">
            <v>49</v>
          </cell>
        </row>
        <row r="254">
          <cell r="F254">
            <v>2013699</v>
          </cell>
          <cell r="G254">
            <v>293</v>
          </cell>
        </row>
        <row r="255">
          <cell r="F255">
            <v>20199</v>
          </cell>
          <cell r="G255">
            <v>2315</v>
          </cell>
        </row>
        <row r="256">
          <cell r="F256">
            <v>2019901</v>
          </cell>
          <cell r="G256">
            <v>0</v>
          </cell>
        </row>
        <row r="257">
          <cell r="F257">
            <v>2019999</v>
          </cell>
          <cell r="G257">
            <v>2315</v>
          </cell>
        </row>
        <row r="258">
          <cell r="F258">
            <v>202</v>
          </cell>
          <cell r="G258">
            <v>0</v>
          </cell>
        </row>
        <row r="259">
          <cell r="F259">
            <v>20205</v>
          </cell>
          <cell r="G259">
            <v>0</v>
          </cell>
        </row>
        <row r="260">
          <cell r="F260">
            <v>20299</v>
          </cell>
          <cell r="G260">
            <v>0</v>
          </cell>
        </row>
        <row r="261">
          <cell r="F261">
            <v>203</v>
          </cell>
          <cell r="G261">
            <v>0</v>
          </cell>
        </row>
        <row r="262">
          <cell r="F262">
            <v>20306</v>
          </cell>
          <cell r="G262">
            <v>0</v>
          </cell>
        </row>
        <row r="263">
          <cell r="F263">
            <v>2030601</v>
          </cell>
          <cell r="G263">
            <v>0</v>
          </cell>
        </row>
        <row r="264">
          <cell r="F264">
            <v>2030602</v>
          </cell>
          <cell r="G264">
            <v>0</v>
          </cell>
        </row>
        <row r="265">
          <cell r="F265">
            <v>2030603</v>
          </cell>
          <cell r="G265">
            <v>0</v>
          </cell>
        </row>
        <row r="266">
          <cell r="F266">
            <v>2030604</v>
          </cell>
          <cell r="G266">
            <v>0</v>
          </cell>
        </row>
        <row r="267">
          <cell r="F267">
            <v>2030605</v>
          </cell>
          <cell r="G267">
            <v>0</v>
          </cell>
        </row>
        <row r="268">
          <cell r="F268">
            <v>2030606</v>
          </cell>
          <cell r="G268">
            <v>0</v>
          </cell>
        </row>
        <row r="269">
          <cell r="F269">
            <v>2030607</v>
          </cell>
          <cell r="G269">
            <v>0</v>
          </cell>
        </row>
        <row r="270">
          <cell r="F270">
            <v>2030608</v>
          </cell>
          <cell r="G270">
            <v>0</v>
          </cell>
        </row>
        <row r="271">
          <cell r="F271">
            <v>2030699</v>
          </cell>
          <cell r="G271">
            <v>0</v>
          </cell>
        </row>
        <row r="272">
          <cell r="F272">
            <v>20399</v>
          </cell>
          <cell r="G272">
            <v>0</v>
          </cell>
        </row>
        <row r="273">
          <cell r="F273">
            <v>204</v>
          </cell>
          <cell r="G273">
            <v>14687</v>
          </cell>
        </row>
        <row r="274">
          <cell r="F274">
            <v>20401</v>
          </cell>
          <cell r="G274">
            <v>0</v>
          </cell>
        </row>
        <row r="275">
          <cell r="F275">
            <v>2040101</v>
          </cell>
          <cell r="G275">
            <v>0</v>
          </cell>
        </row>
        <row r="276">
          <cell r="F276">
            <v>2040102</v>
          </cell>
          <cell r="G276">
            <v>0</v>
          </cell>
        </row>
        <row r="277">
          <cell r="F277">
            <v>2040103</v>
          </cell>
          <cell r="G277">
            <v>0</v>
          </cell>
        </row>
        <row r="278">
          <cell r="F278">
            <v>2040104</v>
          </cell>
          <cell r="G278">
            <v>0</v>
          </cell>
        </row>
        <row r="279">
          <cell r="F279">
            <v>2040105</v>
          </cell>
          <cell r="G279">
            <v>0</v>
          </cell>
        </row>
        <row r="280">
          <cell r="F280">
            <v>2040106</v>
          </cell>
          <cell r="G280">
            <v>0</v>
          </cell>
        </row>
        <row r="281">
          <cell r="F281">
            <v>2040107</v>
          </cell>
          <cell r="G281">
            <v>0</v>
          </cell>
        </row>
        <row r="282">
          <cell r="F282">
            <v>2040108</v>
          </cell>
          <cell r="G282">
            <v>0</v>
          </cell>
        </row>
        <row r="283">
          <cell r="F283">
            <v>2040199</v>
          </cell>
          <cell r="G283">
            <v>0</v>
          </cell>
        </row>
        <row r="284">
          <cell r="F284">
            <v>20402</v>
          </cell>
          <cell r="G284">
            <v>9461</v>
          </cell>
        </row>
        <row r="285">
          <cell r="F285">
            <v>2040201</v>
          </cell>
          <cell r="G285">
            <v>4608</v>
          </cell>
        </row>
        <row r="286">
          <cell r="F286">
            <v>2040202</v>
          </cell>
          <cell r="G286">
            <v>1062</v>
          </cell>
        </row>
        <row r="287">
          <cell r="F287">
            <v>2040203</v>
          </cell>
          <cell r="G287">
            <v>0</v>
          </cell>
        </row>
        <row r="288">
          <cell r="F288">
            <v>2040204</v>
          </cell>
          <cell r="G288">
            <v>2429</v>
          </cell>
        </row>
        <row r="289">
          <cell r="F289">
            <v>2040205</v>
          </cell>
          <cell r="G289">
            <v>10</v>
          </cell>
        </row>
        <row r="290">
          <cell r="F290">
            <v>2040206</v>
          </cell>
          <cell r="G290">
            <v>0</v>
          </cell>
        </row>
        <row r="291">
          <cell r="F291">
            <v>2040207</v>
          </cell>
          <cell r="G291">
            <v>0</v>
          </cell>
        </row>
        <row r="292">
          <cell r="F292">
            <v>2040208</v>
          </cell>
          <cell r="G292">
            <v>1</v>
          </cell>
        </row>
        <row r="293">
          <cell r="F293">
            <v>2040209</v>
          </cell>
          <cell r="G293">
            <v>0</v>
          </cell>
        </row>
        <row r="294">
          <cell r="F294">
            <v>2040210</v>
          </cell>
          <cell r="G294">
            <v>0</v>
          </cell>
        </row>
        <row r="295">
          <cell r="F295">
            <v>2040211</v>
          </cell>
          <cell r="G295">
            <v>0</v>
          </cell>
        </row>
        <row r="296">
          <cell r="F296">
            <v>2040212</v>
          </cell>
          <cell r="G296">
            <v>0</v>
          </cell>
        </row>
        <row r="297">
          <cell r="F297">
            <v>2040213</v>
          </cell>
          <cell r="G297">
            <v>0</v>
          </cell>
        </row>
        <row r="298">
          <cell r="F298">
            <v>2040214</v>
          </cell>
          <cell r="G298">
            <v>0</v>
          </cell>
        </row>
        <row r="299">
          <cell r="F299">
            <v>2040215</v>
          </cell>
          <cell r="G299">
            <v>121</v>
          </cell>
        </row>
        <row r="300">
          <cell r="F300">
            <v>2040216</v>
          </cell>
          <cell r="G300">
            <v>20</v>
          </cell>
        </row>
        <row r="301">
          <cell r="F301">
            <v>2040217</v>
          </cell>
          <cell r="G301">
            <v>236</v>
          </cell>
        </row>
        <row r="302">
          <cell r="F302">
            <v>2040218</v>
          </cell>
          <cell r="G302">
            <v>0</v>
          </cell>
        </row>
        <row r="303">
          <cell r="F303">
            <v>2040219</v>
          </cell>
          <cell r="G303">
            <v>0</v>
          </cell>
        </row>
        <row r="304">
          <cell r="F304">
            <v>2040250</v>
          </cell>
          <cell r="G304">
            <v>0</v>
          </cell>
        </row>
        <row r="305">
          <cell r="F305">
            <v>2040299</v>
          </cell>
          <cell r="G305">
            <v>974</v>
          </cell>
        </row>
        <row r="306">
          <cell r="F306">
            <v>20403</v>
          </cell>
          <cell r="G306">
            <v>0</v>
          </cell>
        </row>
        <row r="307">
          <cell r="F307">
            <v>2040301</v>
          </cell>
          <cell r="G307">
            <v>0</v>
          </cell>
        </row>
        <row r="308">
          <cell r="F308">
            <v>2040302</v>
          </cell>
          <cell r="G308">
            <v>0</v>
          </cell>
        </row>
        <row r="309">
          <cell r="F309">
            <v>2040303</v>
          </cell>
          <cell r="G309">
            <v>0</v>
          </cell>
        </row>
        <row r="310">
          <cell r="F310">
            <v>2040304</v>
          </cell>
          <cell r="G310">
            <v>0</v>
          </cell>
        </row>
        <row r="311">
          <cell r="F311">
            <v>2040350</v>
          </cell>
          <cell r="G311">
            <v>0</v>
          </cell>
        </row>
        <row r="312">
          <cell r="F312">
            <v>2040399</v>
          </cell>
          <cell r="G312">
            <v>0</v>
          </cell>
        </row>
        <row r="313">
          <cell r="F313">
            <v>20404</v>
          </cell>
          <cell r="G313">
            <v>1776</v>
          </cell>
        </row>
        <row r="314">
          <cell r="F314">
            <v>2040401</v>
          </cell>
          <cell r="G314">
            <v>1171</v>
          </cell>
        </row>
        <row r="315">
          <cell r="F315">
            <v>2040402</v>
          </cell>
          <cell r="G315">
            <v>152</v>
          </cell>
        </row>
        <row r="316">
          <cell r="F316">
            <v>2040403</v>
          </cell>
          <cell r="G316">
            <v>0</v>
          </cell>
        </row>
        <row r="317">
          <cell r="F317">
            <v>2040404</v>
          </cell>
          <cell r="G317">
            <v>427</v>
          </cell>
        </row>
        <row r="318">
          <cell r="F318">
            <v>2040405</v>
          </cell>
          <cell r="G318">
            <v>0</v>
          </cell>
        </row>
        <row r="319">
          <cell r="F319">
            <v>2040406</v>
          </cell>
          <cell r="G319">
            <v>0</v>
          </cell>
        </row>
        <row r="320">
          <cell r="F320">
            <v>2040407</v>
          </cell>
          <cell r="G320">
            <v>0</v>
          </cell>
        </row>
        <row r="321">
          <cell r="F321">
            <v>2040408</v>
          </cell>
          <cell r="G321">
            <v>0</v>
          </cell>
        </row>
        <row r="322">
          <cell r="F322">
            <v>2040409</v>
          </cell>
          <cell r="G322">
            <v>0</v>
          </cell>
        </row>
        <row r="323">
          <cell r="F323">
            <v>2040450</v>
          </cell>
          <cell r="G323">
            <v>0</v>
          </cell>
        </row>
        <row r="324">
          <cell r="F324">
            <v>2040499</v>
          </cell>
          <cell r="G324">
            <v>26</v>
          </cell>
        </row>
        <row r="325">
          <cell r="F325">
            <v>20405</v>
          </cell>
          <cell r="G325">
            <v>2567</v>
          </cell>
        </row>
        <row r="326">
          <cell r="F326">
            <v>2040501</v>
          </cell>
          <cell r="G326">
            <v>1101</v>
          </cell>
        </row>
        <row r="327">
          <cell r="F327">
            <v>2040502</v>
          </cell>
          <cell r="G327">
            <v>165</v>
          </cell>
        </row>
        <row r="328">
          <cell r="F328">
            <v>2040503</v>
          </cell>
          <cell r="G328">
            <v>0</v>
          </cell>
        </row>
        <row r="329">
          <cell r="F329">
            <v>2040504</v>
          </cell>
          <cell r="G329">
            <v>279</v>
          </cell>
        </row>
        <row r="330">
          <cell r="F330">
            <v>2040505</v>
          </cell>
          <cell r="G330">
            <v>952</v>
          </cell>
        </row>
        <row r="331">
          <cell r="F331">
            <v>2040506</v>
          </cell>
          <cell r="G331">
            <v>0</v>
          </cell>
        </row>
        <row r="332">
          <cell r="F332">
            <v>2040550</v>
          </cell>
          <cell r="G332">
            <v>0</v>
          </cell>
        </row>
        <row r="333">
          <cell r="F333">
            <v>2040599</v>
          </cell>
          <cell r="G333">
            <v>70</v>
          </cell>
        </row>
        <row r="334">
          <cell r="F334">
            <v>20406</v>
          </cell>
          <cell r="G334">
            <v>883</v>
          </cell>
        </row>
        <row r="335">
          <cell r="F335">
            <v>2040601</v>
          </cell>
          <cell r="G335">
            <v>650</v>
          </cell>
        </row>
        <row r="336">
          <cell r="F336">
            <v>2040602</v>
          </cell>
          <cell r="G336">
            <v>117</v>
          </cell>
        </row>
        <row r="337">
          <cell r="F337">
            <v>2040603</v>
          </cell>
          <cell r="G337">
            <v>0</v>
          </cell>
        </row>
        <row r="338">
          <cell r="F338">
            <v>2040604</v>
          </cell>
          <cell r="G338">
            <v>51</v>
          </cell>
        </row>
        <row r="339">
          <cell r="F339">
            <v>2040605</v>
          </cell>
          <cell r="G339">
            <v>12</v>
          </cell>
        </row>
        <row r="340">
          <cell r="F340">
            <v>2040606</v>
          </cell>
          <cell r="G340">
            <v>0</v>
          </cell>
        </row>
        <row r="341">
          <cell r="F341">
            <v>2040607</v>
          </cell>
          <cell r="G341">
            <v>23</v>
          </cell>
        </row>
        <row r="342">
          <cell r="F342">
            <v>2040608</v>
          </cell>
          <cell r="G342">
            <v>0</v>
          </cell>
        </row>
        <row r="343">
          <cell r="F343">
            <v>2040609</v>
          </cell>
          <cell r="G343">
            <v>0</v>
          </cell>
        </row>
        <row r="344">
          <cell r="F344">
            <v>2040610</v>
          </cell>
          <cell r="G344">
            <v>30</v>
          </cell>
        </row>
        <row r="345">
          <cell r="F345">
            <v>2040611</v>
          </cell>
          <cell r="G345">
            <v>0</v>
          </cell>
        </row>
        <row r="346">
          <cell r="F346">
            <v>2040650</v>
          </cell>
          <cell r="G346">
            <v>0</v>
          </cell>
        </row>
        <row r="347">
          <cell r="F347">
            <v>2040699</v>
          </cell>
          <cell r="G347">
            <v>0</v>
          </cell>
        </row>
        <row r="348">
          <cell r="F348">
            <v>20407</v>
          </cell>
          <cell r="G348">
            <v>0</v>
          </cell>
        </row>
        <row r="349">
          <cell r="F349">
            <v>2040701</v>
          </cell>
          <cell r="G349">
            <v>0</v>
          </cell>
        </row>
        <row r="350">
          <cell r="F350">
            <v>2040702</v>
          </cell>
          <cell r="G350">
            <v>0</v>
          </cell>
        </row>
        <row r="351">
          <cell r="F351">
            <v>2040703</v>
          </cell>
          <cell r="G351">
            <v>0</v>
          </cell>
        </row>
        <row r="352">
          <cell r="F352">
            <v>2040704</v>
          </cell>
          <cell r="G352">
            <v>0</v>
          </cell>
        </row>
        <row r="353">
          <cell r="F353">
            <v>2040705</v>
          </cell>
          <cell r="G353">
            <v>0</v>
          </cell>
        </row>
        <row r="354">
          <cell r="F354">
            <v>2040706</v>
          </cell>
          <cell r="G354">
            <v>0</v>
          </cell>
        </row>
        <row r="355">
          <cell r="F355">
            <v>2040750</v>
          </cell>
          <cell r="G355">
            <v>0</v>
          </cell>
        </row>
        <row r="356">
          <cell r="F356">
            <v>2040799</v>
          </cell>
          <cell r="G356">
            <v>0</v>
          </cell>
        </row>
        <row r="357">
          <cell r="F357">
            <v>20408</v>
          </cell>
          <cell r="G357">
            <v>0</v>
          </cell>
        </row>
        <row r="358">
          <cell r="F358">
            <v>2040801</v>
          </cell>
          <cell r="G358">
            <v>0</v>
          </cell>
        </row>
        <row r="359">
          <cell r="F359">
            <v>2040802</v>
          </cell>
          <cell r="G359">
            <v>0</v>
          </cell>
        </row>
        <row r="360">
          <cell r="F360">
            <v>2040803</v>
          </cell>
          <cell r="G360">
            <v>0</v>
          </cell>
        </row>
        <row r="361">
          <cell r="F361">
            <v>2040804</v>
          </cell>
          <cell r="G361">
            <v>0</v>
          </cell>
        </row>
        <row r="362">
          <cell r="F362">
            <v>2040805</v>
          </cell>
          <cell r="G362">
            <v>0</v>
          </cell>
        </row>
        <row r="363">
          <cell r="F363">
            <v>2040806</v>
          </cell>
          <cell r="G363">
            <v>0</v>
          </cell>
        </row>
        <row r="364">
          <cell r="F364">
            <v>2040850</v>
          </cell>
          <cell r="G364">
            <v>0</v>
          </cell>
        </row>
        <row r="365">
          <cell r="F365">
            <v>2040899</v>
          </cell>
          <cell r="G365">
            <v>0</v>
          </cell>
        </row>
        <row r="366">
          <cell r="F366">
            <v>20409</v>
          </cell>
          <cell r="G366">
            <v>0</v>
          </cell>
        </row>
        <row r="367">
          <cell r="F367">
            <v>2040901</v>
          </cell>
          <cell r="G367">
            <v>0</v>
          </cell>
        </row>
        <row r="368">
          <cell r="F368">
            <v>2040902</v>
          </cell>
          <cell r="G368">
            <v>0</v>
          </cell>
        </row>
        <row r="369">
          <cell r="F369">
            <v>2040903</v>
          </cell>
          <cell r="G369">
            <v>0</v>
          </cell>
        </row>
        <row r="370">
          <cell r="F370">
            <v>2040904</v>
          </cell>
          <cell r="G370">
            <v>0</v>
          </cell>
        </row>
        <row r="371">
          <cell r="F371">
            <v>2040905</v>
          </cell>
          <cell r="G371">
            <v>0</v>
          </cell>
        </row>
        <row r="372">
          <cell r="F372">
            <v>2040950</v>
          </cell>
          <cell r="G372">
            <v>0</v>
          </cell>
        </row>
        <row r="373">
          <cell r="F373">
            <v>2040999</v>
          </cell>
          <cell r="G373">
            <v>0</v>
          </cell>
        </row>
        <row r="374">
          <cell r="F374">
            <v>20410</v>
          </cell>
          <cell r="G374">
            <v>0</v>
          </cell>
        </row>
        <row r="375">
          <cell r="F375">
            <v>2041001</v>
          </cell>
          <cell r="G375">
            <v>0</v>
          </cell>
        </row>
        <row r="376">
          <cell r="F376">
            <v>2041002</v>
          </cell>
          <cell r="G376">
            <v>0</v>
          </cell>
        </row>
        <row r="377">
          <cell r="F377">
            <v>2041003</v>
          </cell>
          <cell r="G377">
            <v>0</v>
          </cell>
        </row>
        <row r="378">
          <cell r="F378">
            <v>2041004</v>
          </cell>
          <cell r="G378">
            <v>0</v>
          </cell>
        </row>
        <row r="379">
          <cell r="F379">
            <v>2041005</v>
          </cell>
          <cell r="G379">
            <v>0</v>
          </cell>
        </row>
        <row r="380">
          <cell r="F380">
            <v>2041006</v>
          </cell>
          <cell r="G380">
            <v>0</v>
          </cell>
        </row>
        <row r="381">
          <cell r="F381">
            <v>2041099</v>
          </cell>
          <cell r="G381">
            <v>0</v>
          </cell>
        </row>
        <row r="382">
          <cell r="F382">
            <v>20411</v>
          </cell>
          <cell r="G382">
            <v>0</v>
          </cell>
        </row>
        <row r="383">
          <cell r="F383">
            <v>2041101</v>
          </cell>
          <cell r="G383">
            <v>0</v>
          </cell>
        </row>
        <row r="384">
          <cell r="F384">
            <v>2041102</v>
          </cell>
          <cell r="G384">
            <v>0</v>
          </cell>
        </row>
        <row r="385">
          <cell r="F385">
            <v>2041103</v>
          </cell>
          <cell r="G385">
            <v>0</v>
          </cell>
        </row>
        <row r="386">
          <cell r="F386">
            <v>2041104</v>
          </cell>
          <cell r="G386">
            <v>0</v>
          </cell>
        </row>
        <row r="387">
          <cell r="F387">
            <v>2041105</v>
          </cell>
          <cell r="G387">
            <v>0</v>
          </cell>
        </row>
        <row r="388">
          <cell r="F388">
            <v>2041106</v>
          </cell>
          <cell r="G388">
            <v>0</v>
          </cell>
        </row>
        <row r="389">
          <cell r="F389">
            <v>2041107</v>
          </cell>
          <cell r="G389">
            <v>0</v>
          </cell>
        </row>
        <row r="390">
          <cell r="F390">
            <v>2041108</v>
          </cell>
          <cell r="G390">
            <v>0</v>
          </cell>
        </row>
        <row r="391">
          <cell r="F391">
            <v>20499</v>
          </cell>
          <cell r="G391">
            <v>0</v>
          </cell>
        </row>
        <row r="392">
          <cell r="F392">
            <v>205</v>
          </cell>
          <cell r="G392">
            <v>119743</v>
          </cell>
        </row>
        <row r="393">
          <cell r="F393">
            <v>20501</v>
          </cell>
          <cell r="G393">
            <v>2507</v>
          </cell>
        </row>
        <row r="394">
          <cell r="F394">
            <v>2050101</v>
          </cell>
          <cell r="G394">
            <v>215</v>
          </cell>
        </row>
        <row r="395">
          <cell r="F395">
            <v>2050102</v>
          </cell>
          <cell r="G395">
            <v>87</v>
          </cell>
        </row>
        <row r="396">
          <cell r="F396">
            <v>2050103</v>
          </cell>
          <cell r="G396">
            <v>0</v>
          </cell>
        </row>
        <row r="397">
          <cell r="F397">
            <v>2050199</v>
          </cell>
          <cell r="G397">
            <v>2205</v>
          </cell>
        </row>
        <row r="398">
          <cell r="F398">
            <v>20502</v>
          </cell>
          <cell r="G398">
            <v>110218</v>
          </cell>
        </row>
        <row r="399">
          <cell r="F399">
            <v>2050201</v>
          </cell>
          <cell r="G399">
            <v>2687</v>
          </cell>
        </row>
        <row r="400">
          <cell r="F400">
            <v>2050202</v>
          </cell>
          <cell r="G400">
            <v>46822</v>
          </cell>
        </row>
        <row r="401">
          <cell r="F401">
            <v>2050203</v>
          </cell>
          <cell r="G401">
            <v>45030</v>
          </cell>
        </row>
        <row r="402">
          <cell r="F402">
            <v>2050204</v>
          </cell>
          <cell r="G402">
            <v>14247</v>
          </cell>
        </row>
        <row r="403">
          <cell r="F403">
            <v>2050205</v>
          </cell>
          <cell r="G403">
            <v>10</v>
          </cell>
        </row>
        <row r="404">
          <cell r="F404">
            <v>2050206</v>
          </cell>
          <cell r="G404">
            <v>0</v>
          </cell>
        </row>
        <row r="405">
          <cell r="F405">
            <v>2050207</v>
          </cell>
          <cell r="G405">
            <v>0</v>
          </cell>
        </row>
        <row r="406">
          <cell r="F406">
            <v>2050299</v>
          </cell>
          <cell r="G406">
            <v>1422</v>
          </cell>
        </row>
        <row r="407">
          <cell r="F407">
            <v>20503</v>
          </cell>
          <cell r="G407">
            <v>4007</v>
          </cell>
        </row>
        <row r="408">
          <cell r="F408">
            <v>2050301</v>
          </cell>
          <cell r="G408">
            <v>0</v>
          </cell>
        </row>
        <row r="409">
          <cell r="F409">
            <v>2050302</v>
          </cell>
          <cell r="G409">
            <v>4007</v>
          </cell>
        </row>
        <row r="410">
          <cell r="F410">
            <v>2050303</v>
          </cell>
          <cell r="G410">
            <v>0</v>
          </cell>
        </row>
        <row r="411">
          <cell r="F411">
            <v>2050304</v>
          </cell>
          <cell r="G411">
            <v>0</v>
          </cell>
        </row>
        <row r="412">
          <cell r="F412">
            <v>2050305</v>
          </cell>
          <cell r="G412">
            <v>0</v>
          </cell>
        </row>
        <row r="413">
          <cell r="F413">
            <v>2050399</v>
          </cell>
          <cell r="G413">
            <v>0</v>
          </cell>
        </row>
        <row r="414">
          <cell r="F414">
            <v>20504</v>
          </cell>
          <cell r="G414">
            <v>0</v>
          </cell>
        </row>
        <row r="415">
          <cell r="F415">
            <v>2050401</v>
          </cell>
          <cell r="G415">
            <v>0</v>
          </cell>
        </row>
        <row r="416">
          <cell r="F416">
            <v>2050402</v>
          </cell>
          <cell r="G416">
            <v>0</v>
          </cell>
        </row>
        <row r="417">
          <cell r="F417">
            <v>2050403</v>
          </cell>
          <cell r="G417">
            <v>0</v>
          </cell>
        </row>
        <row r="418">
          <cell r="F418">
            <v>2050404</v>
          </cell>
          <cell r="G418">
            <v>0</v>
          </cell>
        </row>
        <row r="419">
          <cell r="F419">
            <v>2050499</v>
          </cell>
          <cell r="G419">
            <v>0</v>
          </cell>
        </row>
        <row r="420">
          <cell r="F420">
            <v>20505</v>
          </cell>
          <cell r="G420">
            <v>0</v>
          </cell>
        </row>
        <row r="421">
          <cell r="F421">
            <v>2050501</v>
          </cell>
          <cell r="G421">
            <v>0</v>
          </cell>
        </row>
        <row r="422">
          <cell r="F422">
            <v>2050502</v>
          </cell>
          <cell r="G422">
            <v>0</v>
          </cell>
        </row>
        <row r="423">
          <cell r="F423">
            <v>2050599</v>
          </cell>
          <cell r="G423">
            <v>0</v>
          </cell>
        </row>
        <row r="424">
          <cell r="F424">
            <v>20506</v>
          </cell>
          <cell r="G424">
            <v>0</v>
          </cell>
        </row>
        <row r="425">
          <cell r="F425">
            <v>2050601</v>
          </cell>
          <cell r="G425">
            <v>0</v>
          </cell>
        </row>
        <row r="426">
          <cell r="F426">
            <v>2050602</v>
          </cell>
          <cell r="G426">
            <v>0</v>
          </cell>
        </row>
        <row r="427">
          <cell r="F427">
            <v>2050699</v>
          </cell>
          <cell r="G427">
            <v>0</v>
          </cell>
        </row>
        <row r="428">
          <cell r="F428">
            <v>20507</v>
          </cell>
          <cell r="G428">
            <v>247</v>
          </cell>
        </row>
        <row r="429">
          <cell r="F429">
            <v>2050701</v>
          </cell>
          <cell r="G429">
            <v>247</v>
          </cell>
        </row>
        <row r="430">
          <cell r="F430">
            <v>2050702</v>
          </cell>
          <cell r="G430">
            <v>0</v>
          </cell>
        </row>
        <row r="431">
          <cell r="F431">
            <v>2050799</v>
          </cell>
          <cell r="G431">
            <v>0</v>
          </cell>
        </row>
        <row r="432">
          <cell r="F432">
            <v>20508</v>
          </cell>
          <cell r="G432">
            <v>1103</v>
          </cell>
        </row>
        <row r="433">
          <cell r="F433">
            <v>2050801</v>
          </cell>
          <cell r="G433">
            <v>339</v>
          </cell>
        </row>
        <row r="434">
          <cell r="F434">
            <v>2050802</v>
          </cell>
          <cell r="G434">
            <v>173</v>
          </cell>
        </row>
        <row r="435">
          <cell r="F435">
            <v>2050803</v>
          </cell>
          <cell r="G435">
            <v>448</v>
          </cell>
        </row>
        <row r="436">
          <cell r="F436">
            <v>2050804</v>
          </cell>
          <cell r="G436">
            <v>0</v>
          </cell>
        </row>
        <row r="437">
          <cell r="F437">
            <v>2050899</v>
          </cell>
          <cell r="G437">
            <v>143</v>
          </cell>
        </row>
        <row r="438">
          <cell r="F438">
            <v>20509</v>
          </cell>
          <cell r="G438">
            <v>1271</v>
          </cell>
        </row>
        <row r="439">
          <cell r="F439">
            <v>2050901</v>
          </cell>
          <cell r="G439">
            <v>431</v>
          </cell>
        </row>
        <row r="440">
          <cell r="F440">
            <v>2050902</v>
          </cell>
          <cell r="G440">
            <v>0</v>
          </cell>
        </row>
        <row r="441">
          <cell r="F441">
            <v>2050903</v>
          </cell>
          <cell r="G441">
            <v>0</v>
          </cell>
        </row>
        <row r="442">
          <cell r="F442">
            <v>2050904</v>
          </cell>
          <cell r="G442">
            <v>0</v>
          </cell>
        </row>
        <row r="443">
          <cell r="F443">
            <v>2050905</v>
          </cell>
          <cell r="G443">
            <v>0</v>
          </cell>
        </row>
        <row r="444">
          <cell r="F444">
            <v>2050999</v>
          </cell>
          <cell r="G444">
            <v>840</v>
          </cell>
        </row>
        <row r="445">
          <cell r="F445">
            <v>20599</v>
          </cell>
          <cell r="G445">
            <v>390</v>
          </cell>
        </row>
        <row r="446">
          <cell r="F446">
            <v>206</v>
          </cell>
          <cell r="G446">
            <v>1423</v>
          </cell>
        </row>
        <row r="447">
          <cell r="F447">
            <v>20601</v>
          </cell>
          <cell r="G447">
            <v>82</v>
          </cell>
        </row>
        <row r="448">
          <cell r="F448">
            <v>2060101</v>
          </cell>
          <cell r="G448">
            <v>74</v>
          </cell>
        </row>
        <row r="449">
          <cell r="F449">
            <v>2060102</v>
          </cell>
          <cell r="G449">
            <v>0</v>
          </cell>
        </row>
        <row r="450">
          <cell r="F450">
            <v>2060103</v>
          </cell>
          <cell r="G450">
            <v>0</v>
          </cell>
        </row>
        <row r="451">
          <cell r="F451">
            <v>2060199</v>
          </cell>
          <cell r="G451">
            <v>8</v>
          </cell>
        </row>
        <row r="452">
          <cell r="F452">
            <v>20602</v>
          </cell>
          <cell r="G452">
            <v>0</v>
          </cell>
        </row>
        <row r="453">
          <cell r="F453">
            <v>2060201</v>
          </cell>
          <cell r="G453">
            <v>0</v>
          </cell>
        </row>
        <row r="454">
          <cell r="F454">
            <v>2060202</v>
          </cell>
          <cell r="G454">
            <v>0</v>
          </cell>
        </row>
        <row r="455">
          <cell r="F455">
            <v>2060203</v>
          </cell>
          <cell r="G455">
            <v>0</v>
          </cell>
        </row>
        <row r="456">
          <cell r="F456">
            <v>2060204</v>
          </cell>
          <cell r="G456">
            <v>0</v>
          </cell>
        </row>
        <row r="457">
          <cell r="F457">
            <v>2060205</v>
          </cell>
          <cell r="G457">
            <v>0</v>
          </cell>
        </row>
        <row r="458">
          <cell r="F458">
            <v>2060206</v>
          </cell>
          <cell r="G458">
            <v>0</v>
          </cell>
        </row>
        <row r="459">
          <cell r="F459">
            <v>2060207</v>
          </cell>
          <cell r="G459">
            <v>0</v>
          </cell>
        </row>
        <row r="460">
          <cell r="F460">
            <v>2060299</v>
          </cell>
          <cell r="G460">
            <v>0</v>
          </cell>
        </row>
        <row r="461">
          <cell r="F461">
            <v>20603</v>
          </cell>
          <cell r="G461">
            <v>1227</v>
          </cell>
        </row>
        <row r="462">
          <cell r="F462">
            <v>2060301</v>
          </cell>
          <cell r="G462">
            <v>0</v>
          </cell>
        </row>
        <row r="463">
          <cell r="F463">
            <v>2060302</v>
          </cell>
          <cell r="G463">
            <v>0</v>
          </cell>
        </row>
        <row r="464">
          <cell r="F464">
            <v>2060303</v>
          </cell>
          <cell r="G464">
            <v>0</v>
          </cell>
        </row>
        <row r="465">
          <cell r="F465">
            <v>2060304</v>
          </cell>
          <cell r="G465">
            <v>0</v>
          </cell>
        </row>
        <row r="466">
          <cell r="F466">
            <v>2060399</v>
          </cell>
          <cell r="G466">
            <v>1227</v>
          </cell>
        </row>
        <row r="467">
          <cell r="F467">
            <v>20604</v>
          </cell>
          <cell r="G467">
            <v>70</v>
          </cell>
        </row>
        <row r="468">
          <cell r="F468">
            <v>2060401</v>
          </cell>
          <cell r="G468">
            <v>0</v>
          </cell>
        </row>
        <row r="469">
          <cell r="F469">
            <v>2060402</v>
          </cell>
          <cell r="G469">
            <v>0</v>
          </cell>
        </row>
        <row r="470">
          <cell r="F470">
            <v>2060403</v>
          </cell>
          <cell r="G470">
            <v>0</v>
          </cell>
        </row>
        <row r="471">
          <cell r="F471">
            <v>2060404</v>
          </cell>
          <cell r="G471">
            <v>0</v>
          </cell>
        </row>
        <row r="472">
          <cell r="F472">
            <v>2060499</v>
          </cell>
          <cell r="G472">
            <v>70</v>
          </cell>
        </row>
        <row r="473">
          <cell r="F473">
            <v>20605</v>
          </cell>
          <cell r="G473">
            <v>0</v>
          </cell>
        </row>
        <row r="474">
          <cell r="F474">
            <v>2060501</v>
          </cell>
          <cell r="G474">
            <v>0</v>
          </cell>
        </row>
        <row r="475">
          <cell r="F475">
            <v>2060502</v>
          </cell>
          <cell r="G475">
            <v>0</v>
          </cell>
        </row>
        <row r="476">
          <cell r="F476">
            <v>2060503</v>
          </cell>
          <cell r="G476">
            <v>0</v>
          </cell>
        </row>
        <row r="477">
          <cell r="F477">
            <v>2060599</v>
          </cell>
          <cell r="G477">
            <v>0</v>
          </cell>
        </row>
        <row r="478">
          <cell r="F478">
            <v>20606</v>
          </cell>
          <cell r="G478">
            <v>0</v>
          </cell>
        </row>
        <row r="479">
          <cell r="F479">
            <v>2060601</v>
          </cell>
          <cell r="G479">
            <v>0</v>
          </cell>
        </row>
        <row r="480">
          <cell r="F480">
            <v>2060602</v>
          </cell>
          <cell r="G480">
            <v>0</v>
          </cell>
        </row>
        <row r="481">
          <cell r="F481">
            <v>2060603</v>
          </cell>
          <cell r="G481">
            <v>0</v>
          </cell>
        </row>
        <row r="482">
          <cell r="F482">
            <v>2060699</v>
          </cell>
          <cell r="G482">
            <v>0</v>
          </cell>
        </row>
        <row r="483">
          <cell r="F483">
            <v>20607</v>
          </cell>
          <cell r="G483">
            <v>24</v>
          </cell>
        </row>
        <row r="484">
          <cell r="F484">
            <v>2060701</v>
          </cell>
          <cell r="G484">
            <v>0</v>
          </cell>
        </row>
        <row r="485">
          <cell r="F485">
            <v>2060702</v>
          </cell>
          <cell r="G485">
            <v>24</v>
          </cell>
        </row>
        <row r="486">
          <cell r="F486">
            <v>2060703</v>
          </cell>
          <cell r="G486">
            <v>0</v>
          </cell>
        </row>
        <row r="487">
          <cell r="F487">
            <v>2060704</v>
          </cell>
          <cell r="G487">
            <v>0</v>
          </cell>
        </row>
        <row r="488">
          <cell r="F488">
            <v>2060705</v>
          </cell>
          <cell r="G488">
            <v>0</v>
          </cell>
        </row>
        <row r="489">
          <cell r="F489">
            <v>2060799</v>
          </cell>
          <cell r="G489">
            <v>0</v>
          </cell>
        </row>
        <row r="490">
          <cell r="F490">
            <v>20608</v>
          </cell>
          <cell r="G490">
            <v>0</v>
          </cell>
        </row>
        <row r="491">
          <cell r="F491">
            <v>2060801</v>
          </cell>
          <cell r="G491">
            <v>0</v>
          </cell>
        </row>
        <row r="492">
          <cell r="F492">
            <v>2060802</v>
          </cell>
          <cell r="G492">
            <v>0</v>
          </cell>
        </row>
        <row r="493">
          <cell r="F493">
            <v>2060899</v>
          </cell>
          <cell r="G493">
            <v>0</v>
          </cell>
        </row>
        <row r="494">
          <cell r="F494">
            <v>20609</v>
          </cell>
          <cell r="G494">
            <v>0</v>
          </cell>
        </row>
        <row r="495">
          <cell r="F495">
            <v>2060901</v>
          </cell>
          <cell r="G495">
            <v>0</v>
          </cell>
        </row>
        <row r="496">
          <cell r="F496">
            <v>2060902</v>
          </cell>
          <cell r="G496">
            <v>0</v>
          </cell>
        </row>
        <row r="497">
          <cell r="F497">
            <v>20699</v>
          </cell>
          <cell r="G497">
            <v>20</v>
          </cell>
        </row>
        <row r="498">
          <cell r="F498">
            <v>2069901</v>
          </cell>
          <cell r="G498">
            <v>0</v>
          </cell>
        </row>
        <row r="499">
          <cell r="F499">
            <v>2069902</v>
          </cell>
          <cell r="G499">
            <v>0</v>
          </cell>
        </row>
        <row r="500">
          <cell r="F500">
            <v>2069903</v>
          </cell>
          <cell r="G500">
            <v>0</v>
          </cell>
        </row>
        <row r="501">
          <cell r="F501">
            <v>2069999</v>
          </cell>
          <cell r="G501">
            <v>20</v>
          </cell>
        </row>
        <row r="502">
          <cell r="F502">
            <v>207</v>
          </cell>
          <cell r="G502">
            <v>3580</v>
          </cell>
        </row>
        <row r="503">
          <cell r="F503">
            <v>20701</v>
          </cell>
          <cell r="G503">
            <v>1491</v>
          </cell>
        </row>
        <row r="504">
          <cell r="F504">
            <v>2070101</v>
          </cell>
          <cell r="G504">
            <v>237</v>
          </cell>
        </row>
        <row r="505">
          <cell r="F505">
            <v>2070102</v>
          </cell>
          <cell r="G505">
            <v>0</v>
          </cell>
        </row>
        <row r="506">
          <cell r="F506">
            <v>2070103</v>
          </cell>
          <cell r="G506">
            <v>0</v>
          </cell>
        </row>
        <row r="507">
          <cell r="F507">
            <v>2070104</v>
          </cell>
          <cell r="G507">
            <v>65</v>
          </cell>
        </row>
        <row r="508">
          <cell r="F508">
            <v>2070105</v>
          </cell>
          <cell r="G508">
            <v>5</v>
          </cell>
        </row>
        <row r="509">
          <cell r="F509">
            <v>2070106</v>
          </cell>
          <cell r="G509">
            <v>7</v>
          </cell>
        </row>
        <row r="510">
          <cell r="F510">
            <v>2070107</v>
          </cell>
          <cell r="G510">
            <v>188</v>
          </cell>
        </row>
        <row r="511">
          <cell r="F511">
            <v>2070108</v>
          </cell>
          <cell r="G511">
            <v>20</v>
          </cell>
        </row>
        <row r="512">
          <cell r="F512">
            <v>2070109</v>
          </cell>
          <cell r="G512">
            <v>218</v>
          </cell>
        </row>
        <row r="513">
          <cell r="F513">
            <v>2070110</v>
          </cell>
          <cell r="G513">
            <v>0</v>
          </cell>
        </row>
        <row r="514">
          <cell r="F514">
            <v>2070111</v>
          </cell>
          <cell r="G514">
            <v>18</v>
          </cell>
        </row>
        <row r="515">
          <cell r="F515">
            <v>2070112</v>
          </cell>
          <cell r="G515">
            <v>102</v>
          </cell>
        </row>
        <row r="516">
          <cell r="F516">
            <v>2070199</v>
          </cell>
          <cell r="G516">
            <v>631</v>
          </cell>
        </row>
        <row r="517">
          <cell r="F517">
            <v>20702</v>
          </cell>
          <cell r="G517">
            <v>599</v>
          </cell>
        </row>
        <row r="518">
          <cell r="F518">
            <v>2070201</v>
          </cell>
          <cell r="G518">
            <v>0</v>
          </cell>
        </row>
        <row r="519">
          <cell r="F519">
            <v>2070202</v>
          </cell>
          <cell r="G519">
            <v>0</v>
          </cell>
        </row>
        <row r="520">
          <cell r="F520">
            <v>2070203</v>
          </cell>
          <cell r="G520">
            <v>0</v>
          </cell>
        </row>
        <row r="521">
          <cell r="F521">
            <v>2070204</v>
          </cell>
          <cell r="G521">
            <v>451</v>
          </cell>
        </row>
        <row r="522">
          <cell r="F522">
            <v>2070205</v>
          </cell>
          <cell r="G522">
            <v>50</v>
          </cell>
        </row>
        <row r="523">
          <cell r="F523">
            <v>2070206</v>
          </cell>
          <cell r="G523">
            <v>0</v>
          </cell>
        </row>
        <row r="524">
          <cell r="F524">
            <v>2070299</v>
          </cell>
          <cell r="G524">
            <v>98</v>
          </cell>
        </row>
        <row r="525">
          <cell r="F525">
            <v>20703</v>
          </cell>
          <cell r="G525">
            <v>45</v>
          </cell>
        </row>
        <row r="526">
          <cell r="F526">
            <v>2070301</v>
          </cell>
          <cell r="G526">
            <v>0</v>
          </cell>
        </row>
        <row r="527">
          <cell r="F527">
            <v>2070302</v>
          </cell>
          <cell r="G527">
            <v>0</v>
          </cell>
        </row>
        <row r="528">
          <cell r="F528">
            <v>2070303</v>
          </cell>
          <cell r="G528">
            <v>0</v>
          </cell>
        </row>
        <row r="529">
          <cell r="F529">
            <v>2070304</v>
          </cell>
          <cell r="G529">
            <v>0</v>
          </cell>
        </row>
        <row r="530">
          <cell r="F530">
            <v>2070305</v>
          </cell>
          <cell r="G530">
            <v>0</v>
          </cell>
        </row>
        <row r="531">
          <cell r="F531">
            <v>2070306</v>
          </cell>
          <cell r="G531">
            <v>0</v>
          </cell>
        </row>
        <row r="532">
          <cell r="F532">
            <v>2070307</v>
          </cell>
          <cell r="G532">
            <v>0</v>
          </cell>
        </row>
        <row r="533">
          <cell r="F533">
            <v>2070308</v>
          </cell>
          <cell r="G533">
            <v>0</v>
          </cell>
        </row>
        <row r="534">
          <cell r="F534">
            <v>2070309</v>
          </cell>
          <cell r="G534">
            <v>0</v>
          </cell>
        </row>
        <row r="535">
          <cell r="F535">
            <v>2070399</v>
          </cell>
          <cell r="G535">
            <v>45</v>
          </cell>
        </row>
        <row r="536">
          <cell r="F536">
            <v>20704</v>
          </cell>
          <cell r="G536">
            <v>1250</v>
          </cell>
        </row>
        <row r="537">
          <cell r="F537">
            <v>2070401</v>
          </cell>
          <cell r="G537">
            <v>0</v>
          </cell>
        </row>
        <row r="538">
          <cell r="F538">
            <v>2070402</v>
          </cell>
          <cell r="G538">
            <v>4</v>
          </cell>
        </row>
        <row r="539">
          <cell r="F539">
            <v>2070403</v>
          </cell>
          <cell r="G539">
            <v>0</v>
          </cell>
        </row>
        <row r="540">
          <cell r="F540">
            <v>2070404</v>
          </cell>
          <cell r="G540">
            <v>0</v>
          </cell>
        </row>
        <row r="541">
          <cell r="F541">
            <v>2070405</v>
          </cell>
          <cell r="G541">
            <v>1086</v>
          </cell>
        </row>
        <row r="542">
          <cell r="F542">
            <v>2070406</v>
          </cell>
          <cell r="G542">
            <v>0</v>
          </cell>
        </row>
        <row r="543">
          <cell r="F543">
            <v>2070407</v>
          </cell>
          <cell r="G543">
            <v>0</v>
          </cell>
        </row>
        <row r="544">
          <cell r="F544">
            <v>2070408</v>
          </cell>
          <cell r="G544">
            <v>0</v>
          </cell>
        </row>
        <row r="545">
          <cell r="F545">
            <v>2070409</v>
          </cell>
          <cell r="G545">
            <v>0</v>
          </cell>
        </row>
        <row r="546">
          <cell r="F546">
            <v>2070499</v>
          </cell>
          <cell r="G546">
            <v>160</v>
          </cell>
        </row>
        <row r="547">
          <cell r="F547">
            <v>20799</v>
          </cell>
          <cell r="G547">
            <v>195</v>
          </cell>
        </row>
        <row r="548">
          <cell r="F548">
            <v>2079902</v>
          </cell>
          <cell r="G548">
            <v>0</v>
          </cell>
        </row>
        <row r="549">
          <cell r="F549">
            <v>2079903</v>
          </cell>
          <cell r="G549">
            <v>0</v>
          </cell>
        </row>
        <row r="550">
          <cell r="F550">
            <v>2079999</v>
          </cell>
          <cell r="G550">
            <v>195</v>
          </cell>
        </row>
        <row r="551">
          <cell r="F551">
            <v>208</v>
          </cell>
          <cell r="G551">
            <v>84349</v>
          </cell>
        </row>
        <row r="552">
          <cell r="F552">
            <v>20801</v>
          </cell>
          <cell r="G552">
            <v>2801</v>
          </cell>
        </row>
        <row r="553">
          <cell r="F553">
            <v>2080101</v>
          </cell>
          <cell r="G553">
            <v>479</v>
          </cell>
        </row>
        <row r="554">
          <cell r="F554">
            <v>2080102</v>
          </cell>
          <cell r="G554">
            <v>10</v>
          </cell>
        </row>
        <row r="555">
          <cell r="F555">
            <v>2080103</v>
          </cell>
          <cell r="G555">
            <v>0</v>
          </cell>
        </row>
        <row r="556">
          <cell r="F556">
            <v>2080104</v>
          </cell>
          <cell r="G556">
            <v>0</v>
          </cell>
        </row>
        <row r="557">
          <cell r="F557">
            <v>2080105</v>
          </cell>
          <cell r="G557">
            <v>0</v>
          </cell>
        </row>
        <row r="558">
          <cell r="F558">
            <v>2080106</v>
          </cell>
          <cell r="G558">
            <v>0</v>
          </cell>
        </row>
        <row r="559">
          <cell r="F559">
            <v>2080107</v>
          </cell>
          <cell r="G559">
            <v>0</v>
          </cell>
        </row>
        <row r="560">
          <cell r="F560">
            <v>2080108</v>
          </cell>
          <cell r="G560">
            <v>0</v>
          </cell>
        </row>
        <row r="561">
          <cell r="F561">
            <v>2080109</v>
          </cell>
          <cell r="G561">
            <v>1337</v>
          </cell>
        </row>
        <row r="562">
          <cell r="F562">
            <v>2080110</v>
          </cell>
          <cell r="G562">
            <v>29</v>
          </cell>
        </row>
        <row r="563">
          <cell r="F563">
            <v>2080111</v>
          </cell>
          <cell r="G563">
            <v>0</v>
          </cell>
        </row>
        <row r="564">
          <cell r="F564">
            <v>2080112</v>
          </cell>
          <cell r="G564">
            <v>0</v>
          </cell>
        </row>
        <row r="565">
          <cell r="F565">
            <v>2080199</v>
          </cell>
          <cell r="G565">
            <v>946</v>
          </cell>
        </row>
        <row r="566">
          <cell r="F566">
            <v>20802</v>
          </cell>
          <cell r="G566">
            <v>1210</v>
          </cell>
        </row>
        <row r="567">
          <cell r="F567">
            <v>2080201</v>
          </cell>
          <cell r="G567">
            <v>199</v>
          </cell>
        </row>
        <row r="568">
          <cell r="F568">
            <v>2080202</v>
          </cell>
          <cell r="G568">
            <v>7</v>
          </cell>
        </row>
        <row r="569">
          <cell r="F569">
            <v>2080203</v>
          </cell>
          <cell r="G569">
            <v>0</v>
          </cell>
        </row>
        <row r="570">
          <cell r="F570">
            <v>2080204</v>
          </cell>
          <cell r="G570">
            <v>0</v>
          </cell>
        </row>
        <row r="571">
          <cell r="F571">
            <v>2080205</v>
          </cell>
          <cell r="G571">
            <v>0</v>
          </cell>
        </row>
        <row r="572">
          <cell r="F572">
            <v>2080206</v>
          </cell>
          <cell r="G572">
            <v>0</v>
          </cell>
        </row>
        <row r="573">
          <cell r="F573">
            <v>2080207</v>
          </cell>
          <cell r="G573">
            <v>7</v>
          </cell>
        </row>
        <row r="574">
          <cell r="F574">
            <v>2080208</v>
          </cell>
          <cell r="G574">
            <v>0</v>
          </cell>
        </row>
        <row r="575">
          <cell r="F575">
            <v>2080209</v>
          </cell>
          <cell r="G575">
            <v>0</v>
          </cell>
        </row>
        <row r="576">
          <cell r="F576">
            <v>2080299</v>
          </cell>
          <cell r="G576">
            <v>997</v>
          </cell>
        </row>
        <row r="577">
          <cell r="F577">
            <v>20804</v>
          </cell>
          <cell r="G577">
            <v>0</v>
          </cell>
        </row>
        <row r="578">
          <cell r="F578">
            <v>2080402</v>
          </cell>
          <cell r="G578">
            <v>0</v>
          </cell>
        </row>
        <row r="579">
          <cell r="F579">
            <v>20805</v>
          </cell>
          <cell r="G579">
            <v>25743</v>
          </cell>
        </row>
        <row r="580">
          <cell r="F580">
            <v>2080501</v>
          </cell>
          <cell r="G580">
            <v>410</v>
          </cell>
        </row>
        <row r="581">
          <cell r="F581">
            <v>2080502</v>
          </cell>
          <cell r="G581">
            <v>1158</v>
          </cell>
        </row>
        <row r="582">
          <cell r="F582">
            <v>2080503</v>
          </cell>
          <cell r="G582">
            <v>150</v>
          </cell>
        </row>
        <row r="583">
          <cell r="F583">
            <v>2080504</v>
          </cell>
          <cell r="G583">
            <v>0</v>
          </cell>
        </row>
        <row r="584">
          <cell r="F584">
            <v>2080505</v>
          </cell>
          <cell r="G584">
            <v>17666</v>
          </cell>
        </row>
        <row r="585">
          <cell r="F585">
            <v>2080506</v>
          </cell>
          <cell r="G585">
            <v>0</v>
          </cell>
        </row>
        <row r="586">
          <cell r="F586">
            <v>2080507</v>
          </cell>
          <cell r="G586">
            <v>3174</v>
          </cell>
        </row>
        <row r="587">
          <cell r="F587">
            <v>2080599</v>
          </cell>
          <cell r="G587">
            <v>3185</v>
          </cell>
        </row>
        <row r="588">
          <cell r="F588">
            <v>20806</v>
          </cell>
          <cell r="G588">
            <v>0</v>
          </cell>
        </row>
        <row r="589">
          <cell r="F589">
            <v>2080601</v>
          </cell>
          <cell r="G589">
            <v>0</v>
          </cell>
        </row>
        <row r="590">
          <cell r="F590">
            <v>2080602</v>
          </cell>
          <cell r="G590">
            <v>0</v>
          </cell>
        </row>
        <row r="591">
          <cell r="F591">
            <v>2080699</v>
          </cell>
          <cell r="G591">
            <v>0</v>
          </cell>
        </row>
        <row r="592">
          <cell r="F592">
            <v>20807</v>
          </cell>
          <cell r="G592">
            <v>1208</v>
          </cell>
        </row>
        <row r="593">
          <cell r="F593">
            <v>2080701</v>
          </cell>
          <cell r="G593">
            <v>11</v>
          </cell>
        </row>
        <row r="594">
          <cell r="F594">
            <v>2080702</v>
          </cell>
          <cell r="G594">
            <v>25</v>
          </cell>
        </row>
        <row r="595">
          <cell r="F595">
            <v>2080704</v>
          </cell>
          <cell r="G595">
            <v>2</v>
          </cell>
        </row>
        <row r="596">
          <cell r="F596">
            <v>2080705</v>
          </cell>
          <cell r="G596">
            <v>68</v>
          </cell>
        </row>
        <row r="597">
          <cell r="F597">
            <v>2080709</v>
          </cell>
          <cell r="G597">
            <v>0</v>
          </cell>
        </row>
        <row r="598">
          <cell r="F598">
            <v>2080711</v>
          </cell>
          <cell r="G598">
            <v>15</v>
          </cell>
        </row>
        <row r="599">
          <cell r="F599">
            <v>2080712</v>
          </cell>
          <cell r="G599">
            <v>0</v>
          </cell>
        </row>
        <row r="600">
          <cell r="F600">
            <v>2080713</v>
          </cell>
          <cell r="G600">
            <v>42</v>
          </cell>
        </row>
        <row r="601">
          <cell r="F601">
            <v>2080799</v>
          </cell>
          <cell r="G601">
            <v>1045</v>
          </cell>
        </row>
        <row r="602">
          <cell r="F602">
            <v>20808</v>
          </cell>
          <cell r="G602">
            <v>9614</v>
          </cell>
        </row>
        <row r="603">
          <cell r="F603">
            <v>2080801</v>
          </cell>
          <cell r="G603">
            <v>1953</v>
          </cell>
        </row>
        <row r="604">
          <cell r="F604">
            <v>2080802</v>
          </cell>
          <cell r="G604">
            <v>2</v>
          </cell>
        </row>
        <row r="605">
          <cell r="F605">
            <v>2080803</v>
          </cell>
          <cell r="G605">
            <v>0</v>
          </cell>
        </row>
        <row r="606">
          <cell r="F606">
            <v>2080804</v>
          </cell>
          <cell r="G606">
            <v>0</v>
          </cell>
        </row>
        <row r="607">
          <cell r="F607">
            <v>2080805</v>
          </cell>
          <cell r="G607">
            <v>1111</v>
          </cell>
        </row>
        <row r="608">
          <cell r="F608">
            <v>2080806</v>
          </cell>
          <cell r="G608">
            <v>312</v>
          </cell>
        </row>
        <row r="609">
          <cell r="F609">
            <v>2080899</v>
          </cell>
          <cell r="G609">
            <v>6236</v>
          </cell>
        </row>
        <row r="610">
          <cell r="F610">
            <v>20809</v>
          </cell>
          <cell r="G610">
            <v>578</v>
          </cell>
        </row>
        <row r="611">
          <cell r="F611">
            <v>2080901</v>
          </cell>
          <cell r="G611">
            <v>488</v>
          </cell>
        </row>
        <row r="612">
          <cell r="F612">
            <v>2080902</v>
          </cell>
          <cell r="G612">
            <v>80</v>
          </cell>
        </row>
        <row r="613">
          <cell r="F613">
            <v>2080903</v>
          </cell>
          <cell r="G613">
            <v>10</v>
          </cell>
        </row>
        <row r="614">
          <cell r="F614">
            <v>2080904</v>
          </cell>
          <cell r="G614">
            <v>0</v>
          </cell>
        </row>
        <row r="615">
          <cell r="F615">
            <v>2080999</v>
          </cell>
          <cell r="G615">
            <v>0</v>
          </cell>
        </row>
        <row r="616">
          <cell r="F616">
            <v>20810</v>
          </cell>
          <cell r="G616">
            <v>525</v>
          </cell>
        </row>
        <row r="617">
          <cell r="F617">
            <v>2081001</v>
          </cell>
          <cell r="G617">
            <v>93</v>
          </cell>
        </row>
        <row r="618">
          <cell r="F618">
            <v>2081002</v>
          </cell>
          <cell r="G618">
            <v>432</v>
          </cell>
        </row>
        <row r="619">
          <cell r="F619">
            <v>2081003</v>
          </cell>
          <cell r="G619">
            <v>0</v>
          </cell>
        </row>
        <row r="620">
          <cell r="F620">
            <v>2081004</v>
          </cell>
          <cell r="G620">
            <v>0</v>
          </cell>
        </row>
        <row r="621">
          <cell r="F621">
            <v>2081005</v>
          </cell>
          <cell r="G621">
            <v>0</v>
          </cell>
        </row>
        <row r="622">
          <cell r="F622">
            <v>2081099</v>
          </cell>
          <cell r="G622">
            <v>0</v>
          </cell>
        </row>
        <row r="623">
          <cell r="F623">
            <v>20811</v>
          </cell>
          <cell r="G623">
            <v>1736</v>
          </cell>
        </row>
        <row r="624">
          <cell r="F624">
            <v>2081101</v>
          </cell>
          <cell r="G624">
            <v>162</v>
          </cell>
        </row>
        <row r="625">
          <cell r="F625">
            <v>2081102</v>
          </cell>
          <cell r="G625">
            <v>0</v>
          </cell>
        </row>
        <row r="626">
          <cell r="F626">
            <v>2081103</v>
          </cell>
          <cell r="G626">
            <v>0</v>
          </cell>
        </row>
        <row r="627">
          <cell r="F627">
            <v>2081104</v>
          </cell>
          <cell r="G627">
            <v>40</v>
          </cell>
        </row>
        <row r="628">
          <cell r="F628">
            <v>2081105</v>
          </cell>
          <cell r="G628">
            <v>0</v>
          </cell>
        </row>
        <row r="629">
          <cell r="F629">
            <v>2081106</v>
          </cell>
          <cell r="G629">
            <v>0</v>
          </cell>
        </row>
        <row r="630">
          <cell r="F630">
            <v>2081107</v>
          </cell>
          <cell r="G630">
            <v>1130</v>
          </cell>
        </row>
        <row r="631">
          <cell r="F631">
            <v>2081199</v>
          </cell>
          <cell r="G631">
            <v>404</v>
          </cell>
        </row>
        <row r="632">
          <cell r="F632">
            <v>20815</v>
          </cell>
          <cell r="G632">
            <v>112</v>
          </cell>
        </row>
        <row r="633">
          <cell r="B633">
            <v>112</v>
          </cell>
        </row>
        <row r="633">
          <cell r="F633">
            <v>2081501</v>
          </cell>
          <cell r="G633">
            <v>112</v>
          </cell>
        </row>
        <row r="634">
          <cell r="F634">
            <v>2081502</v>
          </cell>
          <cell r="G634">
            <v>0</v>
          </cell>
        </row>
        <row r="635">
          <cell r="F635">
            <v>2081503</v>
          </cell>
          <cell r="G635">
            <v>0</v>
          </cell>
        </row>
        <row r="636">
          <cell r="F636">
            <v>2081599</v>
          </cell>
          <cell r="G636">
            <v>0</v>
          </cell>
        </row>
        <row r="637">
          <cell r="F637">
            <v>20816</v>
          </cell>
          <cell r="G637">
            <v>0</v>
          </cell>
        </row>
        <row r="638">
          <cell r="F638">
            <v>2081601</v>
          </cell>
          <cell r="G638">
            <v>0</v>
          </cell>
        </row>
        <row r="639">
          <cell r="F639">
            <v>2081602</v>
          </cell>
          <cell r="G639">
            <v>0</v>
          </cell>
        </row>
        <row r="640">
          <cell r="F640">
            <v>2081603</v>
          </cell>
          <cell r="G640">
            <v>0</v>
          </cell>
        </row>
        <row r="641">
          <cell r="F641">
            <v>2081699</v>
          </cell>
          <cell r="G641">
            <v>0</v>
          </cell>
        </row>
        <row r="642">
          <cell r="F642">
            <v>20819</v>
          </cell>
          <cell r="G642">
            <v>11756</v>
          </cell>
        </row>
        <row r="643">
          <cell r="F643">
            <v>2081901</v>
          </cell>
          <cell r="G643">
            <v>2955</v>
          </cell>
        </row>
        <row r="644">
          <cell r="F644">
            <v>2081902</v>
          </cell>
          <cell r="G644">
            <v>8801</v>
          </cell>
        </row>
        <row r="645">
          <cell r="F645">
            <v>20820</v>
          </cell>
          <cell r="G645">
            <v>372</v>
          </cell>
        </row>
        <row r="646">
          <cell r="F646">
            <v>2082001</v>
          </cell>
          <cell r="G646">
            <v>302</v>
          </cell>
        </row>
        <row r="647">
          <cell r="F647">
            <v>2082002</v>
          </cell>
          <cell r="G647">
            <v>70</v>
          </cell>
        </row>
        <row r="648">
          <cell r="F648">
            <v>20821</v>
          </cell>
          <cell r="G648">
            <v>5320</v>
          </cell>
        </row>
        <row r="649">
          <cell r="F649">
            <v>2082101</v>
          </cell>
          <cell r="G649">
            <v>0</v>
          </cell>
        </row>
        <row r="650">
          <cell r="F650">
            <v>2082102</v>
          </cell>
          <cell r="G650">
            <v>5320</v>
          </cell>
        </row>
        <row r="651">
          <cell r="F651">
            <v>20824</v>
          </cell>
          <cell r="G651">
            <v>0</v>
          </cell>
        </row>
        <row r="652">
          <cell r="F652">
            <v>2082401</v>
          </cell>
          <cell r="G652">
            <v>0</v>
          </cell>
        </row>
        <row r="653">
          <cell r="F653">
            <v>2082402</v>
          </cell>
          <cell r="G653">
            <v>0</v>
          </cell>
        </row>
        <row r="654">
          <cell r="F654">
            <v>20825</v>
          </cell>
          <cell r="G654">
            <v>0</v>
          </cell>
        </row>
        <row r="655">
          <cell r="F655">
            <v>2082501</v>
          </cell>
          <cell r="G655">
            <v>0</v>
          </cell>
        </row>
        <row r="656">
          <cell r="F656">
            <v>2082502</v>
          </cell>
          <cell r="G656">
            <v>0</v>
          </cell>
        </row>
        <row r="657">
          <cell r="F657">
            <v>20826</v>
          </cell>
          <cell r="G657">
            <v>22882</v>
          </cell>
        </row>
        <row r="658">
          <cell r="F658">
            <v>2082601</v>
          </cell>
          <cell r="G658">
            <v>0</v>
          </cell>
        </row>
        <row r="659">
          <cell r="F659">
            <v>2082602</v>
          </cell>
          <cell r="G659">
            <v>21063</v>
          </cell>
        </row>
        <row r="660">
          <cell r="F660">
            <v>2082699</v>
          </cell>
          <cell r="G660">
            <v>1819</v>
          </cell>
        </row>
        <row r="661">
          <cell r="F661">
            <v>20827</v>
          </cell>
          <cell r="G661">
            <v>270</v>
          </cell>
        </row>
        <row r="662">
          <cell r="F662">
            <v>2082701</v>
          </cell>
          <cell r="G662">
            <v>0</v>
          </cell>
        </row>
        <row r="663">
          <cell r="F663">
            <v>2082702</v>
          </cell>
          <cell r="G663">
            <v>150</v>
          </cell>
        </row>
        <row r="664">
          <cell r="F664">
            <v>2082703</v>
          </cell>
          <cell r="G664">
            <v>120</v>
          </cell>
        </row>
        <row r="665">
          <cell r="F665">
            <v>2082799</v>
          </cell>
          <cell r="G665">
            <v>0</v>
          </cell>
        </row>
        <row r="666">
          <cell r="F666">
            <v>20899</v>
          </cell>
          <cell r="G666">
            <v>222</v>
          </cell>
        </row>
        <row r="667">
          <cell r="F667">
            <v>210</v>
          </cell>
          <cell r="G667">
            <v>90711</v>
          </cell>
        </row>
        <row r="668">
          <cell r="F668">
            <v>21001</v>
          </cell>
          <cell r="G668">
            <v>1489</v>
          </cell>
        </row>
        <row r="669">
          <cell r="F669">
            <v>2100101</v>
          </cell>
          <cell r="G669">
            <v>652</v>
          </cell>
        </row>
        <row r="670">
          <cell r="F670">
            <v>2100102</v>
          </cell>
          <cell r="G670">
            <v>565</v>
          </cell>
        </row>
        <row r="671">
          <cell r="F671">
            <v>2100103</v>
          </cell>
          <cell r="G671">
            <v>0</v>
          </cell>
        </row>
        <row r="672">
          <cell r="F672">
            <v>2100199</v>
          </cell>
          <cell r="G672">
            <v>272</v>
          </cell>
        </row>
        <row r="673">
          <cell r="F673">
            <v>21002</v>
          </cell>
          <cell r="G673">
            <v>807</v>
          </cell>
        </row>
        <row r="674">
          <cell r="F674">
            <v>2100201</v>
          </cell>
          <cell r="G674">
            <v>571</v>
          </cell>
        </row>
        <row r="675">
          <cell r="F675">
            <v>2100202</v>
          </cell>
          <cell r="G675">
            <v>0</v>
          </cell>
        </row>
        <row r="676">
          <cell r="F676">
            <v>2100203</v>
          </cell>
          <cell r="G676">
            <v>0</v>
          </cell>
        </row>
        <row r="677">
          <cell r="F677">
            <v>2100204</v>
          </cell>
          <cell r="G677">
            <v>0</v>
          </cell>
        </row>
        <row r="678">
          <cell r="F678">
            <v>2100205</v>
          </cell>
          <cell r="G678">
            <v>0</v>
          </cell>
        </row>
        <row r="679">
          <cell r="F679">
            <v>2100206</v>
          </cell>
          <cell r="G679">
            <v>0</v>
          </cell>
        </row>
        <row r="680">
          <cell r="F680">
            <v>2100207</v>
          </cell>
          <cell r="G680">
            <v>0</v>
          </cell>
        </row>
        <row r="681">
          <cell r="F681">
            <v>2100208</v>
          </cell>
          <cell r="G681">
            <v>0</v>
          </cell>
        </row>
        <row r="682">
          <cell r="F682">
            <v>2100209</v>
          </cell>
          <cell r="G682">
            <v>0</v>
          </cell>
        </row>
        <row r="683">
          <cell r="F683">
            <v>2100210</v>
          </cell>
          <cell r="G683">
            <v>0</v>
          </cell>
        </row>
        <row r="684">
          <cell r="F684">
            <v>2100211</v>
          </cell>
          <cell r="G684">
            <v>0</v>
          </cell>
        </row>
        <row r="685">
          <cell r="F685">
            <v>2100299</v>
          </cell>
          <cell r="G685">
            <v>236</v>
          </cell>
        </row>
        <row r="686">
          <cell r="F686">
            <v>21003</v>
          </cell>
          <cell r="G686">
            <v>3721</v>
          </cell>
        </row>
        <row r="687">
          <cell r="F687">
            <v>2100301</v>
          </cell>
          <cell r="G687">
            <v>0</v>
          </cell>
        </row>
        <row r="688">
          <cell r="F688">
            <v>2100302</v>
          </cell>
          <cell r="G688">
            <v>2720</v>
          </cell>
        </row>
        <row r="689">
          <cell r="F689">
            <v>2100399</v>
          </cell>
          <cell r="G689">
            <v>1001</v>
          </cell>
        </row>
        <row r="690">
          <cell r="F690">
            <v>21004</v>
          </cell>
          <cell r="G690">
            <v>6761</v>
          </cell>
        </row>
        <row r="691">
          <cell r="F691">
            <v>2100401</v>
          </cell>
          <cell r="G691">
            <v>489</v>
          </cell>
        </row>
        <row r="692">
          <cell r="F692">
            <v>2100402</v>
          </cell>
          <cell r="G692">
            <v>411</v>
          </cell>
        </row>
        <row r="693">
          <cell r="F693">
            <v>2100403</v>
          </cell>
          <cell r="G693">
            <v>522</v>
          </cell>
        </row>
        <row r="694">
          <cell r="F694">
            <v>2100404</v>
          </cell>
          <cell r="G694">
            <v>0</v>
          </cell>
        </row>
        <row r="695">
          <cell r="F695">
            <v>2100405</v>
          </cell>
          <cell r="G695">
            <v>46</v>
          </cell>
        </row>
        <row r="696">
          <cell r="F696">
            <v>2100406</v>
          </cell>
          <cell r="G696">
            <v>0</v>
          </cell>
        </row>
        <row r="697">
          <cell r="F697">
            <v>2100407</v>
          </cell>
          <cell r="G697">
            <v>0</v>
          </cell>
        </row>
        <row r="698">
          <cell r="F698">
            <v>2100408</v>
          </cell>
          <cell r="G698">
            <v>4462</v>
          </cell>
        </row>
        <row r="699">
          <cell r="F699">
            <v>2100409</v>
          </cell>
          <cell r="G699">
            <v>50</v>
          </cell>
        </row>
        <row r="700">
          <cell r="F700">
            <v>2100410</v>
          </cell>
          <cell r="G700">
            <v>0</v>
          </cell>
        </row>
        <row r="701">
          <cell r="F701">
            <v>2100499</v>
          </cell>
          <cell r="G701">
            <v>781</v>
          </cell>
        </row>
        <row r="702">
          <cell r="F702">
            <v>21006</v>
          </cell>
          <cell r="G702">
            <v>75</v>
          </cell>
        </row>
        <row r="703">
          <cell r="F703">
            <v>2100601</v>
          </cell>
          <cell r="G703">
            <v>75</v>
          </cell>
        </row>
        <row r="704">
          <cell r="F704">
            <v>2100699</v>
          </cell>
          <cell r="G704">
            <v>0</v>
          </cell>
        </row>
        <row r="705">
          <cell r="F705">
            <v>21007</v>
          </cell>
          <cell r="G705">
            <v>5952</v>
          </cell>
        </row>
        <row r="706">
          <cell r="F706">
            <v>2100716</v>
          </cell>
          <cell r="G706">
            <v>0</v>
          </cell>
        </row>
        <row r="707">
          <cell r="F707">
            <v>2100717</v>
          </cell>
          <cell r="G707">
            <v>5942</v>
          </cell>
        </row>
        <row r="708">
          <cell r="F708">
            <v>2100799</v>
          </cell>
          <cell r="G708">
            <v>10</v>
          </cell>
        </row>
        <row r="709">
          <cell r="F709">
            <v>21010</v>
          </cell>
          <cell r="G709">
            <v>1225</v>
          </cell>
        </row>
        <row r="710">
          <cell r="F710">
            <v>2101001</v>
          </cell>
          <cell r="G710">
            <v>415</v>
          </cell>
        </row>
        <row r="711">
          <cell r="F711">
            <v>2101002</v>
          </cell>
          <cell r="G711">
            <v>124</v>
          </cell>
        </row>
        <row r="712">
          <cell r="F712">
            <v>2101003</v>
          </cell>
          <cell r="G712">
            <v>0</v>
          </cell>
        </row>
        <row r="713">
          <cell r="F713">
            <v>2101012</v>
          </cell>
          <cell r="G713">
            <v>0</v>
          </cell>
        </row>
        <row r="714">
          <cell r="F714">
            <v>2101014</v>
          </cell>
          <cell r="G714">
            <v>0</v>
          </cell>
        </row>
        <row r="715">
          <cell r="F715">
            <v>2101015</v>
          </cell>
          <cell r="G715">
            <v>0</v>
          </cell>
        </row>
        <row r="716">
          <cell r="F716">
            <v>2101016</v>
          </cell>
          <cell r="G716">
            <v>255</v>
          </cell>
        </row>
        <row r="717">
          <cell r="F717">
            <v>2101050</v>
          </cell>
          <cell r="G717">
            <v>53</v>
          </cell>
        </row>
        <row r="718">
          <cell r="F718">
            <v>2101099</v>
          </cell>
          <cell r="G718">
            <v>378</v>
          </cell>
        </row>
        <row r="719">
          <cell r="F719">
            <v>21011</v>
          </cell>
          <cell r="G719">
            <v>6963</v>
          </cell>
        </row>
        <row r="720">
          <cell r="F720">
            <v>2101101</v>
          </cell>
          <cell r="G720">
            <v>2187</v>
          </cell>
        </row>
        <row r="721">
          <cell r="F721">
            <v>2101102</v>
          </cell>
          <cell r="G721">
            <v>4776</v>
          </cell>
        </row>
        <row r="722">
          <cell r="F722">
            <v>2101103</v>
          </cell>
          <cell r="G722">
            <v>0</v>
          </cell>
        </row>
        <row r="723">
          <cell r="F723">
            <v>2101199</v>
          </cell>
          <cell r="G723">
            <v>0</v>
          </cell>
        </row>
        <row r="724">
          <cell r="F724">
            <v>21012</v>
          </cell>
          <cell r="G724">
            <v>60070</v>
          </cell>
        </row>
        <row r="725">
          <cell r="F725">
            <v>2101201</v>
          </cell>
          <cell r="G725">
            <v>4909</v>
          </cell>
        </row>
        <row r="726">
          <cell r="F726">
            <v>2101202</v>
          </cell>
          <cell r="G726">
            <v>53525</v>
          </cell>
        </row>
        <row r="727">
          <cell r="F727">
            <v>2101203</v>
          </cell>
          <cell r="G727">
            <v>0</v>
          </cell>
        </row>
        <row r="728">
          <cell r="F728">
            <v>2101204</v>
          </cell>
          <cell r="G728">
            <v>0</v>
          </cell>
        </row>
        <row r="729">
          <cell r="F729">
            <v>2101299</v>
          </cell>
          <cell r="G729">
            <v>1636</v>
          </cell>
        </row>
        <row r="730">
          <cell r="F730">
            <v>21013</v>
          </cell>
          <cell r="G730">
            <v>3450</v>
          </cell>
        </row>
        <row r="731">
          <cell r="F731">
            <v>2101301</v>
          </cell>
          <cell r="G731">
            <v>3078</v>
          </cell>
        </row>
        <row r="732">
          <cell r="F732">
            <v>2101302</v>
          </cell>
          <cell r="G732">
            <v>0</v>
          </cell>
        </row>
        <row r="733">
          <cell r="F733">
            <v>2101399</v>
          </cell>
          <cell r="G733">
            <v>372</v>
          </cell>
        </row>
        <row r="734">
          <cell r="F734">
            <v>21014</v>
          </cell>
          <cell r="G734">
            <v>198</v>
          </cell>
        </row>
        <row r="735">
          <cell r="F735">
            <v>2101401</v>
          </cell>
          <cell r="G735">
            <v>198</v>
          </cell>
        </row>
        <row r="736">
          <cell r="F736">
            <v>2101499</v>
          </cell>
          <cell r="G736">
            <v>0</v>
          </cell>
        </row>
        <row r="737">
          <cell r="F737">
            <v>21099</v>
          </cell>
          <cell r="G737">
            <v>0</v>
          </cell>
        </row>
        <row r="738">
          <cell r="F738">
            <v>211</v>
          </cell>
          <cell r="G738">
            <v>3018</v>
          </cell>
        </row>
        <row r="739">
          <cell r="F739">
            <v>21101</v>
          </cell>
          <cell r="G739">
            <v>382</v>
          </cell>
        </row>
        <row r="740">
          <cell r="F740">
            <v>2110101</v>
          </cell>
          <cell r="G740">
            <v>155</v>
          </cell>
        </row>
        <row r="741">
          <cell r="F741">
            <v>2110102</v>
          </cell>
          <cell r="G741">
            <v>15</v>
          </cell>
        </row>
        <row r="742">
          <cell r="F742">
            <v>2110103</v>
          </cell>
          <cell r="G742">
            <v>0</v>
          </cell>
        </row>
        <row r="743">
          <cell r="F743">
            <v>2110104</v>
          </cell>
          <cell r="G743">
            <v>0</v>
          </cell>
        </row>
        <row r="744">
          <cell r="F744">
            <v>2110105</v>
          </cell>
          <cell r="G744">
            <v>0</v>
          </cell>
        </row>
        <row r="745">
          <cell r="F745">
            <v>2110106</v>
          </cell>
          <cell r="G745">
            <v>0</v>
          </cell>
        </row>
        <row r="746">
          <cell r="F746">
            <v>2110107</v>
          </cell>
          <cell r="G746">
            <v>0</v>
          </cell>
        </row>
        <row r="747">
          <cell r="F747">
            <v>2110199</v>
          </cell>
          <cell r="G747">
            <v>212</v>
          </cell>
        </row>
        <row r="748">
          <cell r="F748">
            <v>21102</v>
          </cell>
          <cell r="G748">
            <v>558</v>
          </cell>
        </row>
        <row r="749">
          <cell r="F749">
            <v>2110203</v>
          </cell>
          <cell r="G749">
            <v>0</v>
          </cell>
        </row>
        <row r="750">
          <cell r="F750">
            <v>2110204</v>
          </cell>
          <cell r="G750">
            <v>0</v>
          </cell>
        </row>
        <row r="751">
          <cell r="F751">
            <v>2110299</v>
          </cell>
          <cell r="G751">
            <v>558</v>
          </cell>
        </row>
        <row r="752">
          <cell r="F752">
            <v>21103</v>
          </cell>
          <cell r="G752">
            <v>866</v>
          </cell>
        </row>
        <row r="753">
          <cell r="F753">
            <v>2110301</v>
          </cell>
          <cell r="G753">
            <v>146</v>
          </cell>
        </row>
        <row r="754">
          <cell r="F754">
            <v>2110302</v>
          </cell>
          <cell r="G754">
            <v>200</v>
          </cell>
        </row>
        <row r="755">
          <cell r="F755">
            <v>2110303</v>
          </cell>
          <cell r="G755">
            <v>0</v>
          </cell>
        </row>
        <row r="756">
          <cell r="F756">
            <v>2110304</v>
          </cell>
          <cell r="G756">
            <v>0</v>
          </cell>
        </row>
        <row r="757">
          <cell r="F757">
            <v>2110305</v>
          </cell>
          <cell r="G757">
            <v>0</v>
          </cell>
        </row>
        <row r="758">
          <cell r="F758">
            <v>2110306</v>
          </cell>
          <cell r="G758">
            <v>0</v>
          </cell>
        </row>
        <row r="759">
          <cell r="F759">
            <v>2110399</v>
          </cell>
          <cell r="G759">
            <v>520</v>
          </cell>
        </row>
        <row r="760">
          <cell r="F760">
            <v>21104</v>
          </cell>
          <cell r="G760">
            <v>0</v>
          </cell>
        </row>
        <row r="761">
          <cell r="F761">
            <v>2110401</v>
          </cell>
          <cell r="G761">
            <v>0</v>
          </cell>
        </row>
        <row r="762">
          <cell r="F762">
            <v>2110402</v>
          </cell>
          <cell r="G762">
            <v>0</v>
          </cell>
        </row>
        <row r="763">
          <cell r="F763">
            <v>2110403</v>
          </cell>
          <cell r="G763">
            <v>0</v>
          </cell>
        </row>
        <row r="764">
          <cell r="F764">
            <v>2110404</v>
          </cell>
          <cell r="G764">
            <v>0</v>
          </cell>
        </row>
        <row r="765">
          <cell r="F765">
            <v>2110499</v>
          </cell>
          <cell r="G765">
            <v>0</v>
          </cell>
        </row>
        <row r="766">
          <cell r="F766">
            <v>21105</v>
          </cell>
          <cell r="G766">
            <v>0</v>
          </cell>
        </row>
        <row r="767">
          <cell r="F767">
            <v>2110501</v>
          </cell>
          <cell r="G767">
            <v>0</v>
          </cell>
        </row>
        <row r="768">
          <cell r="F768">
            <v>2110502</v>
          </cell>
          <cell r="G768">
            <v>0</v>
          </cell>
        </row>
        <row r="769">
          <cell r="F769">
            <v>2110503</v>
          </cell>
          <cell r="G769">
            <v>0</v>
          </cell>
        </row>
        <row r="770">
          <cell r="F770">
            <v>2110506</v>
          </cell>
          <cell r="G770">
            <v>0</v>
          </cell>
        </row>
        <row r="771">
          <cell r="F771">
            <v>2110507</v>
          </cell>
          <cell r="G771">
            <v>0</v>
          </cell>
        </row>
        <row r="772">
          <cell r="F772">
            <v>2110599</v>
          </cell>
          <cell r="G772">
            <v>0</v>
          </cell>
        </row>
        <row r="773">
          <cell r="F773">
            <v>21106</v>
          </cell>
          <cell r="G773">
            <v>0</v>
          </cell>
        </row>
        <row r="774">
          <cell r="F774">
            <v>2110602</v>
          </cell>
          <cell r="G774">
            <v>0</v>
          </cell>
        </row>
        <row r="775">
          <cell r="F775">
            <v>2110603</v>
          </cell>
          <cell r="G775">
            <v>0</v>
          </cell>
        </row>
        <row r="776">
          <cell r="F776">
            <v>2110604</v>
          </cell>
          <cell r="G776">
            <v>0</v>
          </cell>
        </row>
        <row r="777">
          <cell r="F777">
            <v>2110605</v>
          </cell>
          <cell r="G777">
            <v>0</v>
          </cell>
        </row>
        <row r="778">
          <cell r="F778">
            <v>2110699</v>
          </cell>
          <cell r="G778">
            <v>0</v>
          </cell>
        </row>
        <row r="779">
          <cell r="F779">
            <v>21107</v>
          </cell>
          <cell r="G779">
            <v>0</v>
          </cell>
        </row>
        <row r="780">
          <cell r="F780">
            <v>2110704</v>
          </cell>
          <cell r="G780">
            <v>0</v>
          </cell>
        </row>
        <row r="781">
          <cell r="F781">
            <v>2110799</v>
          </cell>
          <cell r="G781">
            <v>0</v>
          </cell>
        </row>
        <row r="782">
          <cell r="F782">
            <v>21108</v>
          </cell>
          <cell r="G782">
            <v>0</v>
          </cell>
        </row>
        <row r="783">
          <cell r="F783">
            <v>2110804</v>
          </cell>
          <cell r="G783">
            <v>0</v>
          </cell>
        </row>
        <row r="784">
          <cell r="F784">
            <v>2110899</v>
          </cell>
          <cell r="G784">
            <v>0</v>
          </cell>
        </row>
        <row r="785">
          <cell r="F785">
            <v>21109</v>
          </cell>
          <cell r="G785">
            <v>0</v>
          </cell>
        </row>
        <row r="786">
          <cell r="F786">
            <v>21110</v>
          </cell>
          <cell r="G786">
            <v>940</v>
          </cell>
        </row>
        <row r="787">
          <cell r="F787">
            <v>21111</v>
          </cell>
          <cell r="G787">
            <v>272</v>
          </cell>
        </row>
        <row r="788">
          <cell r="F788">
            <v>2111101</v>
          </cell>
          <cell r="G788">
            <v>0</v>
          </cell>
        </row>
        <row r="789">
          <cell r="F789">
            <v>2111102</v>
          </cell>
          <cell r="G789">
            <v>0</v>
          </cell>
        </row>
        <row r="790">
          <cell r="F790">
            <v>2111103</v>
          </cell>
          <cell r="G790">
            <v>82</v>
          </cell>
        </row>
        <row r="791">
          <cell r="F791">
            <v>2111104</v>
          </cell>
          <cell r="G791">
            <v>0</v>
          </cell>
        </row>
        <row r="792">
          <cell r="F792">
            <v>2111199</v>
          </cell>
          <cell r="G792">
            <v>190</v>
          </cell>
        </row>
        <row r="793">
          <cell r="F793">
            <v>21112</v>
          </cell>
          <cell r="G793">
            <v>0</v>
          </cell>
        </row>
        <row r="794">
          <cell r="F794">
            <v>21113</v>
          </cell>
          <cell r="G794">
            <v>0</v>
          </cell>
        </row>
        <row r="795">
          <cell r="F795">
            <v>21114</v>
          </cell>
          <cell r="G795">
            <v>0</v>
          </cell>
        </row>
        <row r="796">
          <cell r="F796">
            <v>2111401</v>
          </cell>
          <cell r="G796">
            <v>0</v>
          </cell>
        </row>
        <row r="797">
          <cell r="F797">
            <v>2111402</v>
          </cell>
          <cell r="G797">
            <v>0</v>
          </cell>
        </row>
        <row r="798">
          <cell r="F798">
            <v>2111403</v>
          </cell>
          <cell r="G798">
            <v>0</v>
          </cell>
        </row>
        <row r="799">
          <cell r="F799">
            <v>2111404</v>
          </cell>
          <cell r="G799">
            <v>0</v>
          </cell>
        </row>
        <row r="800">
          <cell r="F800">
            <v>2111405</v>
          </cell>
          <cell r="G800">
            <v>0</v>
          </cell>
        </row>
        <row r="801">
          <cell r="F801">
            <v>2111406</v>
          </cell>
          <cell r="G801">
            <v>0</v>
          </cell>
        </row>
        <row r="802">
          <cell r="F802">
            <v>2111407</v>
          </cell>
          <cell r="G802">
            <v>0</v>
          </cell>
        </row>
        <row r="803">
          <cell r="F803">
            <v>2111408</v>
          </cell>
          <cell r="G803">
            <v>0</v>
          </cell>
        </row>
        <row r="804">
          <cell r="F804">
            <v>2111409</v>
          </cell>
          <cell r="G804">
            <v>0</v>
          </cell>
        </row>
        <row r="805">
          <cell r="F805">
            <v>2111410</v>
          </cell>
          <cell r="G805">
            <v>0</v>
          </cell>
        </row>
        <row r="806">
          <cell r="F806">
            <v>2111411</v>
          </cell>
          <cell r="G806">
            <v>0</v>
          </cell>
        </row>
        <row r="807">
          <cell r="F807">
            <v>2111413</v>
          </cell>
          <cell r="G807">
            <v>0</v>
          </cell>
        </row>
        <row r="808">
          <cell r="F808">
            <v>2111450</v>
          </cell>
          <cell r="G808">
            <v>0</v>
          </cell>
        </row>
        <row r="809">
          <cell r="F809">
            <v>2111499</v>
          </cell>
          <cell r="G809">
            <v>0</v>
          </cell>
        </row>
        <row r="810">
          <cell r="F810">
            <v>21199</v>
          </cell>
          <cell r="G810">
            <v>0</v>
          </cell>
        </row>
        <row r="811">
          <cell r="F811">
            <v>212</v>
          </cell>
          <cell r="G811">
            <v>11410</v>
          </cell>
        </row>
        <row r="812">
          <cell r="F812">
            <v>21201</v>
          </cell>
          <cell r="G812">
            <v>6642</v>
          </cell>
        </row>
        <row r="813">
          <cell r="F813">
            <v>2120101</v>
          </cell>
          <cell r="G813">
            <v>153</v>
          </cell>
        </row>
        <row r="814">
          <cell r="F814">
            <v>2120102</v>
          </cell>
          <cell r="G814">
            <v>193</v>
          </cell>
        </row>
        <row r="815">
          <cell r="F815">
            <v>2120103</v>
          </cell>
          <cell r="G815">
            <v>0</v>
          </cell>
        </row>
        <row r="816">
          <cell r="F816">
            <v>2120104</v>
          </cell>
          <cell r="G816">
            <v>771</v>
          </cell>
        </row>
        <row r="817">
          <cell r="F817">
            <v>2120105</v>
          </cell>
          <cell r="G817">
            <v>0</v>
          </cell>
        </row>
        <row r="818">
          <cell r="F818">
            <v>2120106</v>
          </cell>
          <cell r="G818">
            <v>0</v>
          </cell>
        </row>
        <row r="819">
          <cell r="F819">
            <v>2120107</v>
          </cell>
          <cell r="G819">
            <v>0</v>
          </cell>
        </row>
        <row r="820">
          <cell r="F820">
            <v>2120108</v>
          </cell>
          <cell r="G820">
            <v>0</v>
          </cell>
        </row>
        <row r="821">
          <cell r="F821">
            <v>2120109</v>
          </cell>
          <cell r="G821">
            <v>0</v>
          </cell>
        </row>
        <row r="822">
          <cell r="F822">
            <v>2120110</v>
          </cell>
          <cell r="G822">
            <v>0</v>
          </cell>
        </row>
        <row r="823">
          <cell r="F823">
            <v>2120199</v>
          </cell>
          <cell r="G823">
            <v>5525</v>
          </cell>
        </row>
        <row r="824">
          <cell r="F824">
            <v>21202</v>
          </cell>
          <cell r="G824">
            <v>656</v>
          </cell>
        </row>
        <row r="825">
          <cell r="F825">
            <v>21203</v>
          </cell>
          <cell r="G825">
            <v>2178</v>
          </cell>
        </row>
        <row r="826">
          <cell r="F826">
            <v>2120303</v>
          </cell>
          <cell r="G826">
            <v>0</v>
          </cell>
        </row>
        <row r="827">
          <cell r="F827">
            <v>2120399</v>
          </cell>
          <cell r="G827">
            <v>2178</v>
          </cell>
        </row>
        <row r="828">
          <cell r="F828">
            <v>21205</v>
          </cell>
          <cell r="G828">
            <v>1909</v>
          </cell>
        </row>
        <row r="829">
          <cell r="F829">
            <v>21206</v>
          </cell>
          <cell r="G829">
            <v>0</v>
          </cell>
        </row>
        <row r="830">
          <cell r="F830">
            <v>21299</v>
          </cell>
          <cell r="G830">
            <v>25</v>
          </cell>
        </row>
        <row r="831">
          <cell r="F831">
            <v>213</v>
          </cell>
          <cell r="G831">
            <v>102965</v>
          </cell>
        </row>
        <row r="832">
          <cell r="F832">
            <v>21301</v>
          </cell>
          <cell r="G832">
            <v>25875</v>
          </cell>
        </row>
        <row r="833">
          <cell r="F833">
            <v>2130101</v>
          </cell>
          <cell r="G833">
            <v>660</v>
          </cell>
        </row>
        <row r="834">
          <cell r="F834">
            <v>2130102</v>
          </cell>
          <cell r="G834">
            <v>12</v>
          </cell>
        </row>
        <row r="835">
          <cell r="F835">
            <v>2130103</v>
          </cell>
          <cell r="G835">
            <v>0</v>
          </cell>
        </row>
        <row r="836">
          <cell r="F836">
            <v>2130104</v>
          </cell>
          <cell r="G836">
            <v>2938</v>
          </cell>
        </row>
        <row r="837">
          <cell r="F837">
            <v>2130105</v>
          </cell>
          <cell r="G837">
            <v>0</v>
          </cell>
        </row>
        <row r="838">
          <cell r="F838">
            <v>2130106</v>
          </cell>
          <cell r="G838">
            <v>497</v>
          </cell>
        </row>
        <row r="839">
          <cell r="F839">
            <v>2130108</v>
          </cell>
          <cell r="G839">
            <v>902</v>
          </cell>
        </row>
        <row r="840">
          <cell r="F840">
            <v>2130109</v>
          </cell>
          <cell r="G840">
            <v>10</v>
          </cell>
        </row>
        <row r="841">
          <cell r="F841">
            <v>2130110</v>
          </cell>
          <cell r="G841">
            <v>0</v>
          </cell>
        </row>
        <row r="842">
          <cell r="F842">
            <v>2130111</v>
          </cell>
          <cell r="G842">
            <v>0</v>
          </cell>
        </row>
        <row r="843">
          <cell r="F843">
            <v>2130112</v>
          </cell>
          <cell r="G843">
            <v>493</v>
          </cell>
        </row>
        <row r="844">
          <cell r="F844">
            <v>2130114</v>
          </cell>
          <cell r="G844">
            <v>0</v>
          </cell>
        </row>
        <row r="845">
          <cell r="F845">
            <v>2130119</v>
          </cell>
          <cell r="G845">
            <v>113</v>
          </cell>
        </row>
        <row r="846">
          <cell r="F846">
            <v>2130120</v>
          </cell>
          <cell r="G846">
            <v>0</v>
          </cell>
        </row>
        <row r="847">
          <cell r="F847">
            <v>2130121</v>
          </cell>
          <cell r="G847">
            <v>0</v>
          </cell>
        </row>
        <row r="848">
          <cell r="F848">
            <v>2130122</v>
          </cell>
          <cell r="G848">
            <v>16852</v>
          </cell>
        </row>
        <row r="849">
          <cell r="F849">
            <v>2130124</v>
          </cell>
          <cell r="G849">
            <v>500</v>
          </cell>
        </row>
        <row r="850">
          <cell r="F850">
            <v>2130125</v>
          </cell>
          <cell r="G850">
            <v>0</v>
          </cell>
        </row>
        <row r="851">
          <cell r="F851">
            <v>2130126</v>
          </cell>
          <cell r="G851">
            <v>0</v>
          </cell>
        </row>
        <row r="852">
          <cell r="F852">
            <v>2130135</v>
          </cell>
          <cell r="G852">
            <v>0</v>
          </cell>
        </row>
        <row r="853">
          <cell r="F853">
            <v>2130142</v>
          </cell>
          <cell r="G853">
            <v>0</v>
          </cell>
        </row>
        <row r="854">
          <cell r="F854">
            <v>2130148</v>
          </cell>
          <cell r="G854">
            <v>0</v>
          </cell>
        </row>
        <row r="855">
          <cell r="F855">
            <v>2130152</v>
          </cell>
          <cell r="G855">
            <v>0</v>
          </cell>
        </row>
        <row r="856">
          <cell r="F856">
            <v>2130199</v>
          </cell>
          <cell r="G856">
            <v>2898</v>
          </cell>
        </row>
        <row r="857">
          <cell r="F857">
            <v>21302</v>
          </cell>
          <cell r="G857">
            <v>1308</v>
          </cell>
        </row>
        <row r="858">
          <cell r="F858">
            <v>2130201</v>
          </cell>
          <cell r="G858">
            <v>336</v>
          </cell>
        </row>
        <row r="859">
          <cell r="F859">
            <v>2130202</v>
          </cell>
          <cell r="G859">
            <v>20</v>
          </cell>
        </row>
        <row r="860">
          <cell r="F860">
            <v>2130203</v>
          </cell>
          <cell r="G860">
            <v>0</v>
          </cell>
        </row>
        <row r="861">
          <cell r="F861">
            <v>2130204</v>
          </cell>
          <cell r="G861">
            <v>543</v>
          </cell>
        </row>
        <row r="862">
          <cell r="F862">
            <v>2130205</v>
          </cell>
          <cell r="G862">
            <v>73</v>
          </cell>
        </row>
        <row r="863">
          <cell r="F863">
            <v>2130206</v>
          </cell>
          <cell r="G863">
            <v>0</v>
          </cell>
        </row>
        <row r="864">
          <cell r="F864">
            <v>2130207</v>
          </cell>
          <cell r="G864">
            <v>8</v>
          </cell>
        </row>
        <row r="865">
          <cell r="F865">
            <v>2130208</v>
          </cell>
          <cell r="G865">
            <v>0</v>
          </cell>
        </row>
        <row r="866">
          <cell r="F866">
            <v>2130209</v>
          </cell>
          <cell r="G866">
            <v>0</v>
          </cell>
        </row>
        <row r="867">
          <cell r="F867">
            <v>2130210</v>
          </cell>
          <cell r="G867">
            <v>0</v>
          </cell>
        </row>
        <row r="868">
          <cell r="F868">
            <v>2130211</v>
          </cell>
          <cell r="G868">
            <v>0</v>
          </cell>
        </row>
        <row r="869">
          <cell r="F869">
            <v>2130212</v>
          </cell>
          <cell r="G869">
            <v>0</v>
          </cell>
        </row>
        <row r="870">
          <cell r="F870">
            <v>2130213</v>
          </cell>
          <cell r="G870">
            <v>53</v>
          </cell>
        </row>
        <row r="871">
          <cell r="F871">
            <v>2130216</v>
          </cell>
          <cell r="G871">
            <v>10</v>
          </cell>
        </row>
        <row r="872">
          <cell r="F872">
            <v>2130217</v>
          </cell>
          <cell r="G872">
            <v>0</v>
          </cell>
        </row>
        <row r="873">
          <cell r="F873">
            <v>2130218</v>
          </cell>
          <cell r="G873">
            <v>0</v>
          </cell>
        </row>
        <row r="874">
          <cell r="F874">
            <v>2130219</v>
          </cell>
          <cell r="G874">
            <v>0</v>
          </cell>
        </row>
        <row r="875">
          <cell r="F875">
            <v>2130220</v>
          </cell>
          <cell r="G875">
            <v>0</v>
          </cell>
        </row>
        <row r="876">
          <cell r="F876">
            <v>2130221</v>
          </cell>
          <cell r="G876">
            <v>0</v>
          </cell>
        </row>
        <row r="877">
          <cell r="F877">
            <v>2130223</v>
          </cell>
          <cell r="G877">
            <v>0</v>
          </cell>
        </row>
        <row r="878">
          <cell r="F878">
            <v>2130224</v>
          </cell>
          <cell r="G878">
            <v>0</v>
          </cell>
        </row>
        <row r="879">
          <cell r="F879">
            <v>2130225</v>
          </cell>
          <cell r="G879">
            <v>0</v>
          </cell>
        </row>
        <row r="880">
          <cell r="F880">
            <v>2130226</v>
          </cell>
          <cell r="G880">
            <v>0</v>
          </cell>
        </row>
        <row r="881">
          <cell r="F881">
            <v>2130227</v>
          </cell>
          <cell r="G881">
            <v>0</v>
          </cell>
        </row>
        <row r="882">
          <cell r="F882">
            <v>2130232</v>
          </cell>
          <cell r="G882">
            <v>0</v>
          </cell>
        </row>
        <row r="883">
          <cell r="F883">
            <v>2130234</v>
          </cell>
          <cell r="G883">
            <v>51</v>
          </cell>
        </row>
        <row r="884">
          <cell r="F884">
            <v>2130299</v>
          </cell>
          <cell r="G884">
            <v>214</v>
          </cell>
        </row>
        <row r="885">
          <cell r="F885">
            <v>21303</v>
          </cell>
          <cell r="G885">
            <v>5450</v>
          </cell>
        </row>
        <row r="886">
          <cell r="F886">
            <v>2130301</v>
          </cell>
          <cell r="G886">
            <v>234</v>
          </cell>
        </row>
        <row r="887">
          <cell r="F887">
            <v>2130302</v>
          </cell>
          <cell r="G887">
            <v>0</v>
          </cell>
        </row>
        <row r="888">
          <cell r="F888">
            <v>2130303</v>
          </cell>
          <cell r="G888">
            <v>0</v>
          </cell>
        </row>
        <row r="889">
          <cell r="F889">
            <v>2130304</v>
          </cell>
          <cell r="G889">
            <v>1502</v>
          </cell>
        </row>
        <row r="890">
          <cell r="F890">
            <v>2130305</v>
          </cell>
          <cell r="G890">
            <v>156</v>
          </cell>
        </row>
        <row r="891">
          <cell r="F891">
            <v>2130306</v>
          </cell>
          <cell r="G891">
            <v>328</v>
          </cell>
        </row>
        <row r="892">
          <cell r="F892">
            <v>2130307</v>
          </cell>
          <cell r="G892">
            <v>0</v>
          </cell>
        </row>
        <row r="893">
          <cell r="F893">
            <v>2130308</v>
          </cell>
          <cell r="G893">
            <v>0</v>
          </cell>
        </row>
        <row r="894">
          <cell r="F894">
            <v>2130309</v>
          </cell>
          <cell r="G894">
            <v>6</v>
          </cell>
        </row>
        <row r="895">
          <cell r="F895">
            <v>2130310</v>
          </cell>
          <cell r="G895">
            <v>0</v>
          </cell>
        </row>
        <row r="896">
          <cell r="F896">
            <v>2130311</v>
          </cell>
          <cell r="G896">
            <v>15</v>
          </cell>
        </row>
        <row r="897">
          <cell r="F897">
            <v>2130312</v>
          </cell>
          <cell r="G897">
            <v>0</v>
          </cell>
        </row>
        <row r="898">
          <cell r="F898">
            <v>2130313</v>
          </cell>
          <cell r="G898">
            <v>0</v>
          </cell>
        </row>
        <row r="899">
          <cell r="F899">
            <v>2130314</v>
          </cell>
          <cell r="G899">
            <v>710</v>
          </cell>
        </row>
        <row r="900">
          <cell r="F900">
            <v>2130315</v>
          </cell>
          <cell r="G900">
            <v>0</v>
          </cell>
        </row>
        <row r="901">
          <cell r="F901">
            <v>2130316</v>
          </cell>
          <cell r="G901">
            <v>1755</v>
          </cell>
        </row>
        <row r="902">
          <cell r="F902">
            <v>2130317</v>
          </cell>
          <cell r="G902">
            <v>0</v>
          </cell>
        </row>
        <row r="903">
          <cell r="F903">
            <v>2130318</v>
          </cell>
          <cell r="G903">
            <v>0</v>
          </cell>
        </row>
        <row r="904">
          <cell r="F904">
            <v>2130319</v>
          </cell>
          <cell r="G904">
            <v>0</v>
          </cell>
        </row>
        <row r="905">
          <cell r="F905">
            <v>2130321</v>
          </cell>
          <cell r="G905">
            <v>0</v>
          </cell>
        </row>
        <row r="906">
          <cell r="F906">
            <v>2130322</v>
          </cell>
          <cell r="G906">
            <v>0</v>
          </cell>
        </row>
        <row r="907">
          <cell r="F907">
            <v>2130332</v>
          </cell>
          <cell r="G907">
            <v>0</v>
          </cell>
        </row>
        <row r="908">
          <cell r="F908">
            <v>2130333</v>
          </cell>
          <cell r="G908">
            <v>0</v>
          </cell>
        </row>
        <row r="909">
          <cell r="F909">
            <v>2130334</v>
          </cell>
          <cell r="G909">
            <v>0</v>
          </cell>
        </row>
        <row r="910">
          <cell r="F910">
            <v>2130335</v>
          </cell>
          <cell r="G910">
            <v>625</v>
          </cell>
        </row>
        <row r="911">
          <cell r="F911">
            <v>2130399</v>
          </cell>
          <cell r="G911">
            <v>119</v>
          </cell>
        </row>
        <row r="912">
          <cell r="F912">
            <v>21304</v>
          </cell>
          <cell r="G912">
            <v>1095</v>
          </cell>
        </row>
        <row r="913">
          <cell r="F913">
            <v>2130401</v>
          </cell>
          <cell r="G913">
            <v>0</v>
          </cell>
        </row>
        <row r="914">
          <cell r="F914">
            <v>2130402</v>
          </cell>
          <cell r="G914">
            <v>25</v>
          </cell>
        </row>
        <row r="915">
          <cell r="F915">
            <v>2130403</v>
          </cell>
          <cell r="G915">
            <v>0</v>
          </cell>
        </row>
        <row r="916">
          <cell r="F916">
            <v>2130404</v>
          </cell>
          <cell r="G916">
            <v>0</v>
          </cell>
        </row>
        <row r="917">
          <cell r="F917">
            <v>2130405</v>
          </cell>
          <cell r="G917">
            <v>0</v>
          </cell>
        </row>
        <row r="918">
          <cell r="F918">
            <v>2130406</v>
          </cell>
          <cell r="G918">
            <v>0</v>
          </cell>
        </row>
        <row r="919">
          <cell r="F919">
            <v>2130407</v>
          </cell>
          <cell r="G919">
            <v>0</v>
          </cell>
        </row>
        <row r="920">
          <cell r="F920">
            <v>2130408</v>
          </cell>
          <cell r="G920">
            <v>0</v>
          </cell>
        </row>
        <row r="921">
          <cell r="F921">
            <v>2130409</v>
          </cell>
          <cell r="G921">
            <v>0</v>
          </cell>
        </row>
        <row r="922">
          <cell r="F922">
            <v>2130499</v>
          </cell>
          <cell r="G922">
            <v>1070</v>
          </cell>
        </row>
        <row r="923">
          <cell r="F923">
            <v>21305</v>
          </cell>
          <cell r="G923">
            <v>59672</v>
          </cell>
        </row>
        <row r="924">
          <cell r="F924">
            <v>2130501</v>
          </cell>
          <cell r="G924">
            <v>31</v>
          </cell>
        </row>
        <row r="925">
          <cell r="F925">
            <v>2130502</v>
          </cell>
          <cell r="G925">
            <v>102</v>
          </cell>
        </row>
        <row r="926">
          <cell r="F926">
            <v>2130503</v>
          </cell>
          <cell r="G926">
            <v>0</v>
          </cell>
        </row>
        <row r="927">
          <cell r="F927">
            <v>2130504</v>
          </cell>
          <cell r="G927">
            <v>29053</v>
          </cell>
        </row>
        <row r="928">
          <cell r="F928">
            <v>2130505</v>
          </cell>
          <cell r="G928">
            <v>5211</v>
          </cell>
        </row>
        <row r="929">
          <cell r="F929">
            <v>2130506</v>
          </cell>
          <cell r="G929">
            <v>20575</v>
          </cell>
        </row>
        <row r="930">
          <cell r="F930">
            <v>2130507</v>
          </cell>
          <cell r="G930">
            <v>487</v>
          </cell>
        </row>
        <row r="931">
          <cell r="F931">
            <v>2130508</v>
          </cell>
          <cell r="G931">
            <v>0</v>
          </cell>
        </row>
        <row r="932">
          <cell r="F932">
            <v>2130550</v>
          </cell>
          <cell r="G932">
            <v>0</v>
          </cell>
        </row>
        <row r="933">
          <cell r="F933">
            <v>2130599</v>
          </cell>
          <cell r="G933">
            <v>4213</v>
          </cell>
        </row>
        <row r="934">
          <cell r="F934">
            <v>21306</v>
          </cell>
          <cell r="G934">
            <v>299</v>
          </cell>
        </row>
        <row r="935">
          <cell r="F935">
            <v>2130601</v>
          </cell>
          <cell r="G935">
            <v>278</v>
          </cell>
        </row>
        <row r="936">
          <cell r="F936">
            <v>2130602</v>
          </cell>
          <cell r="G936">
            <v>0</v>
          </cell>
        </row>
        <row r="937">
          <cell r="F937">
            <v>2130603</v>
          </cell>
          <cell r="G937">
            <v>16</v>
          </cell>
        </row>
        <row r="938">
          <cell r="F938">
            <v>2130604</v>
          </cell>
          <cell r="G938">
            <v>0</v>
          </cell>
        </row>
        <row r="939">
          <cell r="F939">
            <v>2130699</v>
          </cell>
          <cell r="G939">
            <v>5</v>
          </cell>
        </row>
        <row r="940">
          <cell r="F940">
            <v>21307</v>
          </cell>
          <cell r="G940">
            <v>5428</v>
          </cell>
        </row>
        <row r="941">
          <cell r="F941">
            <v>2130701</v>
          </cell>
          <cell r="G941">
            <v>25</v>
          </cell>
        </row>
        <row r="942">
          <cell r="F942">
            <v>2130704</v>
          </cell>
          <cell r="G942">
            <v>0</v>
          </cell>
        </row>
        <row r="943">
          <cell r="F943">
            <v>2130705</v>
          </cell>
          <cell r="G943">
            <v>4503</v>
          </cell>
        </row>
        <row r="944">
          <cell r="F944">
            <v>2130706</v>
          </cell>
          <cell r="G944">
            <v>900</v>
          </cell>
        </row>
        <row r="945">
          <cell r="F945">
            <v>2130707</v>
          </cell>
          <cell r="G945">
            <v>0</v>
          </cell>
        </row>
        <row r="946">
          <cell r="F946">
            <v>2130799</v>
          </cell>
          <cell r="G946">
            <v>0</v>
          </cell>
        </row>
        <row r="947">
          <cell r="F947">
            <v>21308</v>
          </cell>
          <cell r="G947">
            <v>3646</v>
          </cell>
        </row>
        <row r="948">
          <cell r="F948">
            <v>2130801</v>
          </cell>
          <cell r="G948">
            <v>5</v>
          </cell>
        </row>
        <row r="949">
          <cell r="F949">
            <v>2130802</v>
          </cell>
          <cell r="G949">
            <v>2</v>
          </cell>
        </row>
        <row r="950">
          <cell r="F950">
            <v>2130803</v>
          </cell>
          <cell r="G950">
            <v>2510</v>
          </cell>
        </row>
        <row r="951">
          <cell r="F951">
            <v>2130804</v>
          </cell>
          <cell r="G951">
            <v>652</v>
          </cell>
        </row>
        <row r="952">
          <cell r="F952">
            <v>2130805</v>
          </cell>
          <cell r="G952">
            <v>0</v>
          </cell>
        </row>
        <row r="953">
          <cell r="F953">
            <v>2130899</v>
          </cell>
          <cell r="G953">
            <v>477</v>
          </cell>
        </row>
        <row r="954">
          <cell r="F954">
            <v>21309</v>
          </cell>
          <cell r="G954">
            <v>192</v>
          </cell>
        </row>
        <row r="955">
          <cell r="F955">
            <v>2130901</v>
          </cell>
          <cell r="G955">
            <v>192</v>
          </cell>
        </row>
        <row r="956">
          <cell r="F956">
            <v>2130902</v>
          </cell>
          <cell r="G956">
            <v>0</v>
          </cell>
        </row>
        <row r="957">
          <cell r="F957">
            <v>2130999</v>
          </cell>
          <cell r="G957">
            <v>0</v>
          </cell>
        </row>
        <row r="958">
          <cell r="F958">
            <v>21399</v>
          </cell>
          <cell r="G958">
            <v>0</v>
          </cell>
        </row>
        <row r="959">
          <cell r="F959">
            <v>2139901</v>
          </cell>
          <cell r="G959">
            <v>0</v>
          </cell>
        </row>
        <row r="960">
          <cell r="F960">
            <v>2139999</v>
          </cell>
          <cell r="G960">
            <v>0</v>
          </cell>
        </row>
        <row r="961">
          <cell r="F961">
            <v>214</v>
          </cell>
          <cell r="G961">
            <v>32160</v>
          </cell>
        </row>
        <row r="962">
          <cell r="F962">
            <v>21401</v>
          </cell>
          <cell r="G962">
            <v>31253</v>
          </cell>
        </row>
        <row r="963">
          <cell r="F963">
            <v>2140101</v>
          </cell>
          <cell r="G963">
            <v>146</v>
          </cell>
        </row>
        <row r="964">
          <cell r="F964">
            <v>2140102</v>
          </cell>
          <cell r="G964">
            <v>4</v>
          </cell>
        </row>
        <row r="965">
          <cell r="F965">
            <v>2140103</v>
          </cell>
          <cell r="G965">
            <v>0</v>
          </cell>
        </row>
        <row r="966">
          <cell r="F966">
            <v>2140104</v>
          </cell>
          <cell r="G966">
            <v>26864</v>
          </cell>
        </row>
        <row r="967">
          <cell r="F967">
            <v>2140106</v>
          </cell>
          <cell r="G967">
            <v>1482</v>
          </cell>
        </row>
        <row r="968">
          <cell r="F968">
            <v>2140109</v>
          </cell>
          <cell r="G968">
            <v>0</v>
          </cell>
        </row>
        <row r="969">
          <cell r="F969">
            <v>2140110</v>
          </cell>
          <cell r="G969">
            <v>0</v>
          </cell>
        </row>
        <row r="970">
          <cell r="F970">
            <v>2140111</v>
          </cell>
          <cell r="G970">
            <v>0</v>
          </cell>
        </row>
        <row r="971">
          <cell r="F971">
            <v>2140112</v>
          </cell>
          <cell r="G971">
            <v>1443</v>
          </cell>
        </row>
        <row r="972">
          <cell r="F972">
            <v>2140114</v>
          </cell>
          <cell r="G972">
            <v>0</v>
          </cell>
        </row>
        <row r="973">
          <cell r="F973">
            <v>2140122</v>
          </cell>
          <cell r="G973">
            <v>0</v>
          </cell>
        </row>
        <row r="974">
          <cell r="F974">
            <v>2140123</v>
          </cell>
          <cell r="G974">
            <v>0</v>
          </cell>
        </row>
        <row r="975">
          <cell r="F975">
            <v>2140127</v>
          </cell>
          <cell r="G975">
            <v>0</v>
          </cell>
        </row>
        <row r="976">
          <cell r="F976">
            <v>2140128</v>
          </cell>
          <cell r="G976">
            <v>0</v>
          </cell>
        </row>
        <row r="977">
          <cell r="F977">
            <v>2140129</v>
          </cell>
          <cell r="G977">
            <v>0</v>
          </cell>
        </row>
        <row r="978">
          <cell r="F978">
            <v>2140130</v>
          </cell>
          <cell r="G978">
            <v>0</v>
          </cell>
        </row>
        <row r="979">
          <cell r="F979">
            <v>2140131</v>
          </cell>
          <cell r="G979">
            <v>0</v>
          </cell>
        </row>
        <row r="980">
          <cell r="F980">
            <v>2140133</v>
          </cell>
          <cell r="G980">
            <v>0</v>
          </cell>
        </row>
        <row r="981">
          <cell r="F981">
            <v>2140136</v>
          </cell>
          <cell r="G981">
            <v>0</v>
          </cell>
        </row>
        <row r="982">
          <cell r="F982">
            <v>2140138</v>
          </cell>
          <cell r="G982">
            <v>0</v>
          </cell>
        </row>
        <row r="983">
          <cell r="F983">
            <v>2140139</v>
          </cell>
          <cell r="G983">
            <v>0</v>
          </cell>
        </row>
        <row r="984">
          <cell r="F984">
            <v>2140199</v>
          </cell>
          <cell r="G984">
            <v>1314</v>
          </cell>
        </row>
        <row r="985">
          <cell r="F985">
            <v>21402</v>
          </cell>
          <cell r="G985">
            <v>0</v>
          </cell>
        </row>
        <row r="986">
          <cell r="F986">
            <v>2140201</v>
          </cell>
          <cell r="G986">
            <v>0</v>
          </cell>
        </row>
        <row r="987">
          <cell r="F987">
            <v>2140202</v>
          </cell>
          <cell r="G987">
            <v>0</v>
          </cell>
        </row>
        <row r="988">
          <cell r="F988">
            <v>2140203</v>
          </cell>
          <cell r="G988">
            <v>0</v>
          </cell>
        </row>
        <row r="989">
          <cell r="F989">
            <v>2140204</v>
          </cell>
          <cell r="G989">
            <v>0</v>
          </cell>
        </row>
        <row r="990">
          <cell r="F990">
            <v>2140205</v>
          </cell>
          <cell r="G990">
            <v>0</v>
          </cell>
        </row>
        <row r="991">
          <cell r="F991">
            <v>2140206</v>
          </cell>
          <cell r="G991">
            <v>0</v>
          </cell>
        </row>
        <row r="992">
          <cell r="F992">
            <v>2140207</v>
          </cell>
          <cell r="G992">
            <v>0</v>
          </cell>
        </row>
        <row r="993">
          <cell r="F993">
            <v>2140208</v>
          </cell>
          <cell r="G993">
            <v>0</v>
          </cell>
        </row>
        <row r="994">
          <cell r="F994">
            <v>2140299</v>
          </cell>
          <cell r="G994">
            <v>0</v>
          </cell>
        </row>
        <row r="995">
          <cell r="F995">
            <v>21403</v>
          </cell>
          <cell r="G995">
            <v>0</v>
          </cell>
        </row>
        <row r="996">
          <cell r="F996">
            <v>2140301</v>
          </cell>
          <cell r="G996">
            <v>0</v>
          </cell>
        </row>
        <row r="997">
          <cell r="F997">
            <v>2140302</v>
          </cell>
          <cell r="G997">
            <v>0</v>
          </cell>
        </row>
        <row r="998">
          <cell r="F998">
            <v>2140303</v>
          </cell>
          <cell r="G998">
            <v>0</v>
          </cell>
        </row>
        <row r="999">
          <cell r="F999">
            <v>2140304</v>
          </cell>
          <cell r="G999">
            <v>0</v>
          </cell>
        </row>
        <row r="1000">
          <cell r="F1000">
            <v>2140305</v>
          </cell>
          <cell r="G1000">
            <v>0</v>
          </cell>
        </row>
        <row r="1001">
          <cell r="F1001">
            <v>2140306</v>
          </cell>
          <cell r="G1001">
            <v>0</v>
          </cell>
        </row>
        <row r="1002">
          <cell r="F1002">
            <v>2140307</v>
          </cell>
          <cell r="G1002">
            <v>0</v>
          </cell>
        </row>
        <row r="1003">
          <cell r="F1003">
            <v>2140308</v>
          </cell>
          <cell r="G1003">
            <v>0</v>
          </cell>
        </row>
        <row r="1004">
          <cell r="F1004">
            <v>2140399</v>
          </cell>
          <cell r="G1004">
            <v>0</v>
          </cell>
        </row>
        <row r="1005">
          <cell r="F1005">
            <v>21404</v>
          </cell>
          <cell r="G1005">
            <v>907</v>
          </cell>
        </row>
        <row r="1006">
          <cell r="F1006">
            <v>2140401</v>
          </cell>
          <cell r="G1006">
            <v>0</v>
          </cell>
        </row>
        <row r="1007">
          <cell r="F1007">
            <v>2140402</v>
          </cell>
          <cell r="G1007">
            <v>830</v>
          </cell>
        </row>
        <row r="1008">
          <cell r="F1008">
            <v>2140403</v>
          </cell>
          <cell r="G1008">
            <v>71</v>
          </cell>
        </row>
        <row r="1009">
          <cell r="F1009">
            <v>2140499</v>
          </cell>
          <cell r="G1009">
            <v>6</v>
          </cell>
        </row>
        <row r="1010">
          <cell r="F1010">
            <v>21405</v>
          </cell>
          <cell r="G1010">
            <v>0</v>
          </cell>
        </row>
        <row r="1011">
          <cell r="F1011">
            <v>2140501</v>
          </cell>
          <cell r="G1011">
            <v>0</v>
          </cell>
        </row>
        <row r="1012">
          <cell r="F1012">
            <v>2140502</v>
          </cell>
          <cell r="G1012">
            <v>0</v>
          </cell>
        </row>
        <row r="1013">
          <cell r="F1013">
            <v>2140503</v>
          </cell>
          <cell r="G1013">
            <v>0</v>
          </cell>
        </row>
        <row r="1014">
          <cell r="F1014">
            <v>2140504</v>
          </cell>
          <cell r="G1014">
            <v>0</v>
          </cell>
        </row>
        <row r="1015">
          <cell r="F1015">
            <v>2140505</v>
          </cell>
          <cell r="G1015">
            <v>0</v>
          </cell>
        </row>
        <row r="1016">
          <cell r="F1016">
            <v>2140599</v>
          </cell>
          <cell r="G1016">
            <v>0</v>
          </cell>
        </row>
        <row r="1017">
          <cell r="F1017">
            <v>21406</v>
          </cell>
          <cell r="G1017">
            <v>0</v>
          </cell>
        </row>
        <row r="1018">
          <cell r="F1018">
            <v>2140601</v>
          </cell>
          <cell r="G1018">
            <v>0</v>
          </cell>
        </row>
        <row r="1019">
          <cell r="F1019">
            <v>2140602</v>
          </cell>
          <cell r="G1019">
            <v>0</v>
          </cell>
        </row>
        <row r="1020">
          <cell r="F1020">
            <v>2140603</v>
          </cell>
          <cell r="G1020">
            <v>0</v>
          </cell>
        </row>
        <row r="1021">
          <cell r="F1021">
            <v>2140699</v>
          </cell>
          <cell r="G1021">
            <v>0</v>
          </cell>
        </row>
        <row r="1022">
          <cell r="F1022">
            <v>21499</v>
          </cell>
          <cell r="G1022">
            <v>0</v>
          </cell>
        </row>
        <row r="1023">
          <cell r="F1023">
            <v>2149901</v>
          </cell>
          <cell r="G1023">
            <v>0</v>
          </cell>
        </row>
        <row r="1024">
          <cell r="F1024">
            <v>2149999</v>
          </cell>
          <cell r="G1024">
            <v>0</v>
          </cell>
        </row>
        <row r="1025">
          <cell r="F1025">
            <v>215</v>
          </cell>
          <cell r="G1025">
            <v>13890</v>
          </cell>
        </row>
        <row r="1026">
          <cell r="F1026">
            <v>21501</v>
          </cell>
          <cell r="G1026">
            <v>0</v>
          </cell>
        </row>
        <row r="1027">
          <cell r="F1027">
            <v>2150101</v>
          </cell>
          <cell r="G1027">
            <v>0</v>
          </cell>
        </row>
        <row r="1028">
          <cell r="F1028">
            <v>2150102</v>
          </cell>
          <cell r="G1028">
            <v>0</v>
          </cell>
        </row>
        <row r="1029">
          <cell r="F1029">
            <v>2150103</v>
          </cell>
          <cell r="G1029">
            <v>0</v>
          </cell>
        </row>
        <row r="1030">
          <cell r="F1030">
            <v>2150104</v>
          </cell>
          <cell r="G1030">
            <v>0</v>
          </cell>
        </row>
        <row r="1031">
          <cell r="F1031">
            <v>2150105</v>
          </cell>
          <cell r="G1031">
            <v>0</v>
          </cell>
        </row>
        <row r="1032">
          <cell r="F1032">
            <v>2150106</v>
          </cell>
          <cell r="G1032">
            <v>0</v>
          </cell>
        </row>
        <row r="1033">
          <cell r="F1033">
            <v>2150107</v>
          </cell>
          <cell r="G1033">
            <v>0</v>
          </cell>
        </row>
        <row r="1034">
          <cell r="F1034">
            <v>2150108</v>
          </cell>
          <cell r="G1034">
            <v>0</v>
          </cell>
        </row>
        <row r="1035">
          <cell r="F1035">
            <v>2150199</v>
          </cell>
          <cell r="G1035">
            <v>0</v>
          </cell>
        </row>
        <row r="1036">
          <cell r="F1036">
            <v>21502</v>
          </cell>
          <cell r="G1036">
            <v>0</v>
          </cell>
        </row>
        <row r="1037">
          <cell r="F1037">
            <v>2150201</v>
          </cell>
          <cell r="G1037">
            <v>0</v>
          </cell>
        </row>
        <row r="1038">
          <cell r="F1038">
            <v>2150202</v>
          </cell>
          <cell r="G1038">
            <v>0</v>
          </cell>
        </row>
        <row r="1039">
          <cell r="F1039">
            <v>2150203</v>
          </cell>
          <cell r="G1039">
            <v>0</v>
          </cell>
        </row>
        <row r="1040">
          <cell r="F1040">
            <v>2150204</v>
          </cell>
          <cell r="G1040">
            <v>0</v>
          </cell>
        </row>
        <row r="1041">
          <cell r="F1041">
            <v>2150205</v>
          </cell>
          <cell r="G1041">
            <v>0</v>
          </cell>
        </row>
        <row r="1042">
          <cell r="F1042">
            <v>2150206</v>
          </cell>
          <cell r="G1042">
            <v>0</v>
          </cell>
        </row>
        <row r="1043">
          <cell r="F1043">
            <v>2150207</v>
          </cell>
          <cell r="G1043">
            <v>0</v>
          </cell>
        </row>
        <row r="1044">
          <cell r="F1044">
            <v>2150208</v>
          </cell>
          <cell r="G1044">
            <v>0</v>
          </cell>
        </row>
        <row r="1045">
          <cell r="F1045">
            <v>2150209</v>
          </cell>
          <cell r="G1045">
            <v>0</v>
          </cell>
        </row>
        <row r="1046">
          <cell r="F1046">
            <v>2150210</v>
          </cell>
          <cell r="G1046">
            <v>0</v>
          </cell>
        </row>
        <row r="1047">
          <cell r="F1047">
            <v>2150212</v>
          </cell>
          <cell r="G1047">
            <v>0</v>
          </cell>
        </row>
        <row r="1048">
          <cell r="F1048">
            <v>2150213</v>
          </cell>
          <cell r="G1048">
            <v>0</v>
          </cell>
        </row>
        <row r="1049">
          <cell r="F1049">
            <v>2150214</v>
          </cell>
          <cell r="G1049">
            <v>0</v>
          </cell>
        </row>
        <row r="1050">
          <cell r="F1050">
            <v>2150215</v>
          </cell>
          <cell r="G1050">
            <v>0</v>
          </cell>
        </row>
        <row r="1051">
          <cell r="F1051">
            <v>2150299</v>
          </cell>
          <cell r="G1051">
            <v>0</v>
          </cell>
        </row>
        <row r="1052">
          <cell r="F1052">
            <v>21503</v>
          </cell>
          <cell r="G1052">
            <v>0</v>
          </cell>
        </row>
        <row r="1053">
          <cell r="F1053">
            <v>2150301</v>
          </cell>
          <cell r="G1053">
            <v>0</v>
          </cell>
        </row>
        <row r="1054">
          <cell r="F1054">
            <v>2150302</v>
          </cell>
          <cell r="G1054">
            <v>0</v>
          </cell>
        </row>
        <row r="1055">
          <cell r="F1055">
            <v>2150303</v>
          </cell>
          <cell r="G1055">
            <v>0</v>
          </cell>
        </row>
        <row r="1056">
          <cell r="F1056">
            <v>2150399</v>
          </cell>
          <cell r="G1056">
            <v>0</v>
          </cell>
        </row>
        <row r="1057">
          <cell r="F1057">
            <v>21505</v>
          </cell>
          <cell r="G1057">
            <v>393</v>
          </cell>
        </row>
        <row r="1058">
          <cell r="F1058">
            <v>2150501</v>
          </cell>
          <cell r="G1058">
            <v>325</v>
          </cell>
        </row>
        <row r="1059">
          <cell r="F1059">
            <v>2150502</v>
          </cell>
          <cell r="G1059">
            <v>46</v>
          </cell>
        </row>
        <row r="1060">
          <cell r="F1060">
            <v>2150503</v>
          </cell>
          <cell r="G1060">
            <v>0</v>
          </cell>
        </row>
        <row r="1061">
          <cell r="F1061">
            <v>2150505</v>
          </cell>
          <cell r="G1061">
            <v>0</v>
          </cell>
        </row>
        <row r="1062">
          <cell r="F1062">
            <v>2150506</v>
          </cell>
          <cell r="G1062">
            <v>0</v>
          </cell>
        </row>
        <row r="1063">
          <cell r="F1063">
            <v>2150507</v>
          </cell>
          <cell r="G1063">
            <v>0</v>
          </cell>
        </row>
        <row r="1064">
          <cell r="F1064">
            <v>2150508</v>
          </cell>
          <cell r="G1064">
            <v>0</v>
          </cell>
        </row>
        <row r="1065">
          <cell r="F1065">
            <v>2150509</v>
          </cell>
          <cell r="G1065">
            <v>0</v>
          </cell>
        </row>
        <row r="1066">
          <cell r="F1066">
            <v>2150510</v>
          </cell>
          <cell r="G1066">
            <v>0</v>
          </cell>
        </row>
        <row r="1067">
          <cell r="F1067">
            <v>2150511</v>
          </cell>
          <cell r="G1067">
            <v>0</v>
          </cell>
        </row>
        <row r="1068">
          <cell r="F1068">
            <v>2150513</v>
          </cell>
          <cell r="G1068">
            <v>0</v>
          </cell>
        </row>
        <row r="1069">
          <cell r="F1069">
            <v>2150515</v>
          </cell>
          <cell r="G1069">
            <v>0</v>
          </cell>
        </row>
        <row r="1070">
          <cell r="F1070">
            <v>2150599</v>
          </cell>
          <cell r="G1070">
            <v>22</v>
          </cell>
        </row>
        <row r="1071">
          <cell r="F1071">
            <v>21506</v>
          </cell>
          <cell r="G1071">
            <v>255</v>
          </cell>
        </row>
        <row r="1072">
          <cell r="F1072">
            <v>2150601</v>
          </cell>
          <cell r="G1072">
            <v>140</v>
          </cell>
        </row>
        <row r="1073">
          <cell r="F1073">
            <v>2150602</v>
          </cell>
          <cell r="G1073">
            <v>0</v>
          </cell>
        </row>
        <row r="1074">
          <cell r="F1074">
            <v>2150603</v>
          </cell>
          <cell r="G1074">
            <v>0</v>
          </cell>
        </row>
        <row r="1075">
          <cell r="F1075">
            <v>2150605</v>
          </cell>
          <cell r="G1075">
            <v>30</v>
          </cell>
        </row>
        <row r="1076">
          <cell r="F1076">
            <v>2150606</v>
          </cell>
          <cell r="G1076">
            <v>0</v>
          </cell>
        </row>
        <row r="1077">
          <cell r="F1077">
            <v>2150607</v>
          </cell>
          <cell r="G1077">
            <v>0</v>
          </cell>
        </row>
        <row r="1078">
          <cell r="F1078">
            <v>2150699</v>
          </cell>
          <cell r="G1078">
            <v>85</v>
          </cell>
        </row>
        <row r="1079">
          <cell r="F1079">
            <v>21507</v>
          </cell>
          <cell r="G1079">
            <v>0</v>
          </cell>
        </row>
        <row r="1080">
          <cell r="F1080">
            <v>2150701</v>
          </cell>
          <cell r="G1080">
            <v>0</v>
          </cell>
        </row>
        <row r="1081">
          <cell r="F1081">
            <v>2150702</v>
          </cell>
          <cell r="G1081">
            <v>0</v>
          </cell>
        </row>
        <row r="1082">
          <cell r="F1082">
            <v>2150703</v>
          </cell>
          <cell r="G1082">
            <v>0</v>
          </cell>
        </row>
        <row r="1083">
          <cell r="F1083">
            <v>2150704</v>
          </cell>
          <cell r="G1083">
            <v>0</v>
          </cell>
        </row>
        <row r="1084">
          <cell r="F1084">
            <v>2150799</v>
          </cell>
          <cell r="G1084">
            <v>0</v>
          </cell>
        </row>
        <row r="1085">
          <cell r="F1085">
            <v>21508</v>
          </cell>
          <cell r="G1085">
            <v>13242</v>
          </cell>
        </row>
        <row r="1086">
          <cell r="F1086">
            <v>2150801</v>
          </cell>
          <cell r="G1086">
            <v>0</v>
          </cell>
        </row>
        <row r="1087">
          <cell r="F1087">
            <v>2150802</v>
          </cell>
          <cell r="G1087">
            <v>0</v>
          </cell>
        </row>
        <row r="1088">
          <cell r="F1088">
            <v>2150803</v>
          </cell>
          <cell r="G1088">
            <v>0</v>
          </cell>
        </row>
        <row r="1089">
          <cell r="F1089">
            <v>2150804</v>
          </cell>
          <cell r="G1089">
            <v>0</v>
          </cell>
        </row>
        <row r="1090">
          <cell r="F1090">
            <v>2150805</v>
          </cell>
          <cell r="G1090">
            <v>13141</v>
          </cell>
        </row>
        <row r="1091">
          <cell r="F1091">
            <v>2150899</v>
          </cell>
          <cell r="G1091">
            <v>101</v>
          </cell>
        </row>
        <row r="1092">
          <cell r="F1092">
            <v>21599</v>
          </cell>
          <cell r="G1092">
            <v>0</v>
          </cell>
        </row>
        <row r="1093">
          <cell r="F1093">
            <v>2159901</v>
          </cell>
          <cell r="G1093">
            <v>0</v>
          </cell>
        </row>
        <row r="1094">
          <cell r="F1094">
            <v>2159902</v>
          </cell>
          <cell r="G1094">
            <v>0</v>
          </cell>
        </row>
        <row r="1095">
          <cell r="F1095">
            <v>2159904</v>
          </cell>
          <cell r="G1095">
            <v>0</v>
          </cell>
        </row>
        <row r="1096">
          <cell r="F1096">
            <v>2159905</v>
          </cell>
          <cell r="G1096">
            <v>0</v>
          </cell>
        </row>
        <row r="1097">
          <cell r="F1097">
            <v>2159906</v>
          </cell>
          <cell r="G1097">
            <v>0</v>
          </cell>
        </row>
        <row r="1098">
          <cell r="F1098">
            <v>2159999</v>
          </cell>
          <cell r="G1098">
            <v>0</v>
          </cell>
        </row>
        <row r="1099">
          <cell r="F1099">
            <v>216</v>
          </cell>
          <cell r="G1099">
            <v>1587</v>
          </cell>
        </row>
        <row r="1100">
          <cell r="F1100">
            <v>21602</v>
          </cell>
          <cell r="G1100">
            <v>942</v>
          </cell>
        </row>
        <row r="1101">
          <cell r="F1101">
            <v>2160201</v>
          </cell>
          <cell r="G1101">
            <v>230</v>
          </cell>
        </row>
        <row r="1102">
          <cell r="F1102">
            <v>2160202</v>
          </cell>
          <cell r="G1102">
            <v>0</v>
          </cell>
        </row>
        <row r="1103">
          <cell r="F1103">
            <v>2160203</v>
          </cell>
          <cell r="G1103">
            <v>0</v>
          </cell>
        </row>
        <row r="1104">
          <cell r="F1104">
            <v>2160216</v>
          </cell>
          <cell r="G1104">
            <v>0</v>
          </cell>
        </row>
        <row r="1105">
          <cell r="F1105">
            <v>2160217</v>
          </cell>
          <cell r="G1105">
            <v>0</v>
          </cell>
        </row>
        <row r="1106">
          <cell r="F1106">
            <v>2160218</v>
          </cell>
          <cell r="G1106">
            <v>0</v>
          </cell>
        </row>
        <row r="1107">
          <cell r="F1107">
            <v>2160219</v>
          </cell>
          <cell r="G1107">
            <v>0</v>
          </cell>
        </row>
        <row r="1108">
          <cell r="F1108">
            <v>2160250</v>
          </cell>
          <cell r="G1108">
            <v>0</v>
          </cell>
        </row>
        <row r="1109">
          <cell r="F1109">
            <v>2160299</v>
          </cell>
          <cell r="G1109">
            <v>712</v>
          </cell>
        </row>
        <row r="1110">
          <cell r="F1110">
            <v>21605</v>
          </cell>
          <cell r="G1110">
            <v>0</v>
          </cell>
        </row>
        <row r="1111">
          <cell r="F1111">
            <v>2160501</v>
          </cell>
          <cell r="G1111">
            <v>0</v>
          </cell>
        </row>
        <row r="1112">
          <cell r="F1112">
            <v>2160502</v>
          </cell>
          <cell r="G1112">
            <v>0</v>
          </cell>
        </row>
        <row r="1113">
          <cell r="F1113">
            <v>2160503</v>
          </cell>
          <cell r="G1113">
            <v>0</v>
          </cell>
        </row>
        <row r="1114">
          <cell r="F1114">
            <v>2160504</v>
          </cell>
          <cell r="G1114">
            <v>0</v>
          </cell>
        </row>
        <row r="1115">
          <cell r="F1115">
            <v>2160505</v>
          </cell>
          <cell r="G1115">
            <v>0</v>
          </cell>
        </row>
        <row r="1116">
          <cell r="F1116">
            <v>2160599</v>
          </cell>
          <cell r="G1116">
            <v>0</v>
          </cell>
        </row>
        <row r="1117">
          <cell r="F1117">
            <v>21606</v>
          </cell>
          <cell r="G1117">
            <v>189</v>
          </cell>
        </row>
        <row r="1118">
          <cell r="F1118">
            <v>2160601</v>
          </cell>
          <cell r="G1118">
            <v>0</v>
          </cell>
        </row>
        <row r="1119">
          <cell r="F1119">
            <v>2160602</v>
          </cell>
          <cell r="G1119">
            <v>0</v>
          </cell>
        </row>
        <row r="1120">
          <cell r="F1120">
            <v>2160603</v>
          </cell>
          <cell r="G1120">
            <v>0</v>
          </cell>
        </row>
        <row r="1121">
          <cell r="F1121">
            <v>2160607</v>
          </cell>
          <cell r="G1121">
            <v>0</v>
          </cell>
        </row>
        <row r="1122">
          <cell r="F1122">
            <v>2160699</v>
          </cell>
          <cell r="G1122">
            <v>189</v>
          </cell>
        </row>
        <row r="1123">
          <cell r="F1123">
            <v>21699</v>
          </cell>
          <cell r="G1123">
            <v>456</v>
          </cell>
        </row>
        <row r="1124">
          <cell r="F1124">
            <v>2169901</v>
          </cell>
          <cell r="G1124">
            <v>0</v>
          </cell>
        </row>
        <row r="1125">
          <cell r="F1125">
            <v>2169999</v>
          </cell>
          <cell r="G1125">
            <v>456</v>
          </cell>
        </row>
        <row r="1126">
          <cell r="F1126">
            <v>217</v>
          </cell>
          <cell r="G1126">
            <v>100</v>
          </cell>
        </row>
        <row r="1127">
          <cell r="F1127">
            <v>21701</v>
          </cell>
          <cell r="G1127">
            <v>0</v>
          </cell>
        </row>
        <row r="1128">
          <cell r="F1128">
            <v>2170101</v>
          </cell>
          <cell r="G1128">
            <v>0</v>
          </cell>
        </row>
        <row r="1129">
          <cell r="F1129">
            <v>2170102</v>
          </cell>
          <cell r="G1129">
            <v>0</v>
          </cell>
        </row>
        <row r="1130">
          <cell r="F1130">
            <v>2170103</v>
          </cell>
          <cell r="G1130">
            <v>0</v>
          </cell>
        </row>
        <row r="1131">
          <cell r="F1131">
            <v>2170104</v>
          </cell>
          <cell r="G1131">
            <v>0</v>
          </cell>
        </row>
        <row r="1132">
          <cell r="F1132">
            <v>2170150</v>
          </cell>
          <cell r="G1132">
            <v>0</v>
          </cell>
        </row>
        <row r="1133">
          <cell r="F1133">
            <v>2170199</v>
          </cell>
          <cell r="G1133">
            <v>0</v>
          </cell>
        </row>
        <row r="1134">
          <cell r="F1134">
            <v>21703</v>
          </cell>
          <cell r="G1134">
            <v>100</v>
          </cell>
        </row>
        <row r="1135">
          <cell r="F1135">
            <v>2170301</v>
          </cell>
          <cell r="G1135">
            <v>0</v>
          </cell>
        </row>
        <row r="1136">
          <cell r="F1136">
            <v>2170302</v>
          </cell>
          <cell r="G1136">
            <v>0</v>
          </cell>
        </row>
        <row r="1137">
          <cell r="F1137">
            <v>2170303</v>
          </cell>
          <cell r="G1137">
            <v>0</v>
          </cell>
        </row>
        <row r="1138">
          <cell r="F1138">
            <v>2170304</v>
          </cell>
          <cell r="G1138">
            <v>0</v>
          </cell>
        </row>
        <row r="1139">
          <cell r="F1139">
            <v>2170399</v>
          </cell>
          <cell r="G1139">
            <v>100</v>
          </cell>
        </row>
        <row r="1140">
          <cell r="F1140">
            <v>21799</v>
          </cell>
          <cell r="G1140">
            <v>0</v>
          </cell>
        </row>
        <row r="1141">
          <cell r="F1141">
            <v>219</v>
          </cell>
          <cell r="G1141">
            <v>0</v>
          </cell>
        </row>
        <row r="1142">
          <cell r="F1142">
            <v>21901</v>
          </cell>
          <cell r="G1142">
            <v>0</v>
          </cell>
        </row>
        <row r="1143">
          <cell r="F1143">
            <v>21902</v>
          </cell>
          <cell r="G1143">
            <v>0</v>
          </cell>
        </row>
        <row r="1144">
          <cell r="F1144">
            <v>21903</v>
          </cell>
          <cell r="G1144">
            <v>0</v>
          </cell>
        </row>
        <row r="1145">
          <cell r="F1145">
            <v>21904</v>
          </cell>
          <cell r="G1145">
            <v>0</v>
          </cell>
        </row>
        <row r="1146">
          <cell r="F1146">
            <v>21905</v>
          </cell>
          <cell r="G1146">
            <v>0</v>
          </cell>
        </row>
        <row r="1147">
          <cell r="F1147">
            <v>21906</v>
          </cell>
          <cell r="G1147">
            <v>0</v>
          </cell>
        </row>
        <row r="1148">
          <cell r="F1148">
            <v>21907</v>
          </cell>
          <cell r="G1148">
            <v>0</v>
          </cell>
        </row>
        <row r="1149">
          <cell r="F1149">
            <v>21908</v>
          </cell>
          <cell r="G1149">
            <v>0</v>
          </cell>
        </row>
        <row r="1150">
          <cell r="F1150">
            <v>21999</v>
          </cell>
          <cell r="G1150">
            <v>0</v>
          </cell>
        </row>
        <row r="1151">
          <cell r="F1151">
            <v>220</v>
          </cell>
          <cell r="G1151">
            <v>4227</v>
          </cell>
        </row>
        <row r="1152">
          <cell r="F1152">
            <v>22001</v>
          </cell>
          <cell r="G1152">
            <v>4029</v>
          </cell>
        </row>
        <row r="1153">
          <cell r="F1153">
            <v>2200101</v>
          </cell>
          <cell r="G1153">
            <v>362</v>
          </cell>
        </row>
        <row r="1154">
          <cell r="F1154">
            <v>2200102</v>
          </cell>
          <cell r="G1154">
            <v>283</v>
          </cell>
        </row>
        <row r="1155">
          <cell r="F1155">
            <v>2200103</v>
          </cell>
          <cell r="G1155">
            <v>0</v>
          </cell>
        </row>
        <row r="1156">
          <cell r="F1156">
            <v>2200104</v>
          </cell>
          <cell r="G1156">
            <v>1014</v>
          </cell>
        </row>
        <row r="1157">
          <cell r="F1157">
            <v>2200105</v>
          </cell>
          <cell r="G1157">
            <v>0</v>
          </cell>
        </row>
        <row r="1158">
          <cell r="F1158">
            <v>2200106</v>
          </cell>
          <cell r="G1158">
            <v>195</v>
          </cell>
        </row>
        <row r="1159">
          <cell r="F1159">
            <v>2200107</v>
          </cell>
          <cell r="G1159">
            <v>0</v>
          </cell>
        </row>
        <row r="1160">
          <cell r="F1160">
            <v>2200108</v>
          </cell>
          <cell r="G1160">
            <v>0</v>
          </cell>
        </row>
        <row r="1161">
          <cell r="F1161">
            <v>2200109</v>
          </cell>
          <cell r="G1161">
            <v>0</v>
          </cell>
        </row>
        <row r="1162">
          <cell r="F1162">
            <v>2200110</v>
          </cell>
          <cell r="G1162">
            <v>590</v>
          </cell>
        </row>
        <row r="1163">
          <cell r="F1163">
            <v>2200111</v>
          </cell>
          <cell r="G1163">
            <v>0</v>
          </cell>
        </row>
        <row r="1164">
          <cell r="F1164">
            <v>2200112</v>
          </cell>
          <cell r="G1164">
            <v>0</v>
          </cell>
        </row>
        <row r="1165">
          <cell r="F1165">
            <v>2200113</v>
          </cell>
          <cell r="G1165">
            <v>0</v>
          </cell>
        </row>
        <row r="1166">
          <cell r="F1166">
            <v>2200114</v>
          </cell>
          <cell r="G1166">
            <v>0</v>
          </cell>
        </row>
        <row r="1167">
          <cell r="F1167">
            <v>2200115</v>
          </cell>
          <cell r="G1167">
            <v>0</v>
          </cell>
        </row>
        <row r="1168">
          <cell r="F1168">
            <v>2200116</v>
          </cell>
          <cell r="G1168">
            <v>0</v>
          </cell>
        </row>
        <row r="1169">
          <cell r="F1169">
            <v>2200119</v>
          </cell>
          <cell r="G1169">
            <v>0</v>
          </cell>
        </row>
        <row r="1170">
          <cell r="F1170">
            <v>2200150</v>
          </cell>
          <cell r="G1170">
            <v>1249</v>
          </cell>
        </row>
        <row r="1171">
          <cell r="F1171">
            <v>2200199</v>
          </cell>
          <cell r="G1171">
            <v>336</v>
          </cell>
        </row>
        <row r="1172">
          <cell r="F1172">
            <v>22002</v>
          </cell>
          <cell r="G1172">
            <v>0</v>
          </cell>
        </row>
        <row r="1173">
          <cell r="F1173">
            <v>2200201</v>
          </cell>
          <cell r="G1173">
            <v>0</v>
          </cell>
        </row>
        <row r="1174">
          <cell r="F1174">
            <v>2200202</v>
          </cell>
          <cell r="G1174">
            <v>0</v>
          </cell>
        </row>
        <row r="1175">
          <cell r="F1175">
            <v>2200203</v>
          </cell>
          <cell r="G1175">
            <v>0</v>
          </cell>
        </row>
        <row r="1176">
          <cell r="F1176">
            <v>2200204</v>
          </cell>
          <cell r="G1176">
            <v>0</v>
          </cell>
        </row>
        <row r="1177">
          <cell r="F1177">
            <v>2200205</v>
          </cell>
          <cell r="G1177">
            <v>0</v>
          </cell>
        </row>
        <row r="1178">
          <cell r="F1178">
            <v>2200206</v>
          </cell>
          <cell r="G1178">
            <v>0</v>
          </cell>
        </row>
        <row r="1179">
          <cell r="F1179">
            <v>2200207</v>
          </cell>
          <cell r="G1179">
            <v>0</v>
          </cell>
        </row>
        <row r="1180">
          <cell r="F1180">
            <v>2200208</v>
          </cell>
          <cell r="G1180">
            <v>0</v>
          </cell>
        </row>
        <row r="1181">
          <cell r="F1181">
            <v>2200209</v>
          </cell>
          <cell r="G1181">
            <v>0</v>
          </cell>
        </row>
        <row r="1182">
          <cell r="F1182">
            <v>2200210</v>
          </cell>
          <cell r="G1182">
            <v>0</v>
          </cell>
        </row>
        <row r="1183">
          <cell r="F1183">
            <v>2200211</v>
          </cell>
          <cell r="G1183">
            <v>0</v>
          </cell>
        </row>
        <row r="1184">
          <cell r="F1184">
            <v>2200212</v>
          </cell>
          <cell r="G1184">
            <v>0</v>
          </cell>
        </row>
        <row r="1185">
          <cell r="F1185">
            <v>2200213</v>
          </cell>
          <cell r="G1185">
            <v>0</v>
          </cell>
        </row>
        <row r="1186">
          <cell r="F1186">
            <v>2200215</v>
          </cell>
          <cell r="G1186">
            <v>0</v>
          </cell>
        </row>
        <row r="1187">
          <cell r="F1187">
            <v>2200217</v>
          </cell>
          <cell r="G1187">
            <v>0</v>
          </cell>
        </row>
        <row r="1188">
          <cell r="F1188">
            <v>2200218</v>
          </cell>
          <cell r="G1188">
            <v>0</v>
          </cell>
        </row>
        <row r="1189">
          <cell r="F1189">
            <v>2200250</v>
          </cell>
          <cell r="G1189">
            <v>0</v>
          </cell>
        </row>
        <row r="1190">
          <cell r="F1190">
            <v>2200299</v>
          </cell>
          <cell r="G1190">
            <v>0</v>
          </cell>
        </row>
        <row r="1191">
          <cell r="F1191">
            <v>22003</v>
          </cell>
          <cell r="G1191">
            <v>0</v>
          </cell>
        </row>
        <row r="1192">
          <cell r="F1192">
            <v>2200301</v>
          </cell>
          <cell r="G1192">
            <v>0</v>
          </cell>
        </row>
        <row r="1193">
          <cell r="F1193">
            <v>2200302</v>
          </cell>
          <cell r="G1193">
            <v>0</v>
          </cell>
        </row>
        <row r="1194">
          <cell r="F1194">
            <v>2200303</v>
          </cell>
          <cell r="G1194">
            <v>0</v>
          </cell>
        </row>
        <row r="1195">
          <cell r="F1195">
            <v>2200304</v>
          </cell>
          <cell r="G1195">
            <v>0</v>
          </cell>
        </row>
        <row r="1196">
          <cell r="F1196">
            <v>2200305</v>
          </cell>
          <cell r="G1196">
            <v>0</v>
          </cell>
        </row>
        <row r="1197">
          <cell r="F1197">
            <v>2200306</v>
          </cell>
          <cell r="G1197">
            <v>0</v>
          </cell>
        </row>
        <row r="1198">
          <cell r="F1198">
            <v>2200350</v>
          </cell>
          <cell r="G1198">
            <v>0</v>
          </cell>
        </row>
        <row r="1199">
          <cell r="F1199">
            <v>2200399</v>
          </cell>
          <cell r="G1199">
            <v>0</v>
          </cell>
        </row>
        <row r="1200">
          <cell r="F1200">
            <v>22004</v>
          </cell>
          <cell r="G1200">
            <v>0</v>
          </cell>
        </row>
        <row r="1201">
          <cell r="F1201">
            <v>2200401</v>
          </cell>
          <cell r="G1201">
            <v>0</v>
          </cell>
        </row>
        <row r="1202">
          <cell r="F1202">
            <v>2200402</v>
          </cell>
          <cell r="G1202">
            <v>0</v>
          </cell>
        </row>
        <row r="1203">
          <cell r="F1203">
            <v>2200403</v>
          </cell>
          <cell r="G1203">
            <v>0</v>
          </cell>
        </row>
        <row r="1204">
          <cell r="F1204">
            <v>2200404</v>
          </cell>
          <cell r="G1204">
            <v>0</v>
          </cell>
        </row>
        <row r="1205">
          <cell r="F1205">
            <v>2200405</v>
          </cell>
          <cell r="G1205">
            <v>0</v>
          </cell>
        </row>
        <row r="1206">
          <cell r="F1206">
            <v>2200406</v>
          </cell>
          <cell r="G1206">
            <v>0</v>
          </cell>
        </row>
        <row r="1207">
          <cell r="F1207">
            <v>2200407</v>
          </cell>
          <cell r="G1207">
            <v>0</v>
          </cell>
        </row>
        <row r="1208">
          <cell r="F1208">
            <v>2200408</v>
          </cell>
          <cell r="G1208">
            <v>0</v>
          </cell>
        </row>
        <row r="1209">
          <cell r="F1209">
            <v>2200409</v>
          </cell>
          <cell r="G1209">
            <v>0</v>
          </cell>
        </row>
        <row r="1210">
          <cell r="F1210">
            <v>2200410</v>
          </cell>
          <cell r="G1210">
            <v>0</v>
          </cell>
        </row>
        <row r="1211">
          <cell r="F1211">
            <v>2200450</v>
          </cell>
          <cell r="G1211">
            <v>0</v>
          </cell>
        </row>
        <row r="1212">
          <cell r="F1212">
            <v>2200499</v>
          </cell>
          <cell r="G1212">
            <v>0</v>
          </cell>
        </row>
        <row r="1213">
          <cell r="F1213">
            <v>22005</v>
          </cell>
          <cell r="G1213">
            <v>198</v>
          </cell>
        </row>
        <row r="1214">
          <cell r="F1214">
            <v>2200501</v>
          </cell>
          <cell r="G1214">
            <v>0</v>
          </cell>
        </row>
        <row r="1215">
          <cell r="F1215">
            <v>2200502</v>
          </cell>
          <cell r="G1215">
            <v>0</v>
          </cell>
        </row>
        <row r="1216">
          <cell r="F1216">
            <v>2200503</v>
          </cell>
          <cell r="G1216">
            <v>0</v>
          </cell>
        </row>
        <row r="1217">
          <cell r="F1217">
            <v>2200504</v>
          </cell>
          <cell r="G1217">
            <v>62</v>
          </cell>
        </row>
        <row r="1218">
          <cell r="F1218">
            <v>2200506</v>
          </cell>
          <cell r="G1218">
            <v>0</v>
          </cell>
        </row>
        <row r="1219">
          <cell r="F1219">
            <v>2200507</v>
          </cell>
          <cell r="G1219">
            <v>0</v>
          </cell>
        </row>
        <row r="1220">
          <cell r="F1220">
            <v>2200508</v>
          </cell>
          <cell r="G1220">
            <v>0</v>
          </cell>
        </row>
        <row r="1221">
          <cell r="F1221">
            <v>2200509</v>
          </cell>
          <cell r="G1221">
            <v>95</v>
          </cell>
        </row>
        <row r="1222">
          <cell r="F1222">
            <v>2200510</v>
          </cell>
          <cell r="G1222">
            <v>0</v>
          </cell>
        </row>
        <row r="1223">
          <cell r="F1223">
            <v>2200511</v>
          </cell>
          <cell r="G1223">
            <v>41</v>
          </cell>
        </row>
        <row r="1224">
          <cell r="F1224">
            <v>2200512</v>
          </cell>
          <cell r="G1224">
            <v>0</v>
          </cell>
        </row>
        <row r="1225">
          <cell r="F1225">
            <v>2200513</v>
          </cell>
          <cell r="G1225">
            <v>0</v>
          </cell>
        </row>
        <row r="1226">
          <cell r="F1226">
            <v>2200514</v>
          </cell>
          <cell r="G1226">
            <v>0</v>
          </cell>
        </row>
        <row r="1227">
          <cell r="F1227">
            <v>2200599</v>
          </cell>
          <cell r="G1227">
            <v>0</v>
          </cell>
        </row>
        <row r="1228">
          <cell r="F1228">
            <v>22099</v>
          </cell>
          <cell r="G1228">
            <v>0</v>
          </cell>
        </row>
        <row r="1229">
          <cell r="F1229">
            <v>221</v>
          </cell>
          <cell r="G1229">
            <v>12770</v>
          </cell>
        </row>
        <row r="1230">
          <cell r="F1230">
            <v>22101</v>
          </cell>
          <cell r="G1230">
            <v>6441</v>
          </cell>
        </row>
        <row r="1231">
          <cell r="F1231">
            <v>2210101</v>
          </cell>
          <cell r="G1231">
            <v>1659</v>
          </cell>
        </row>
        <row r="1232">
          <cell r="F1232">
            <v>2210102</v>
          </cell>
          <cell r="G1232">
            <v>0</v>
          </cell>
        </row>
        <row r="1233">
          <cell r="F1233">
            <v>2210103</v>
          </cell>
          <cell r="G1233">
            <v>3573</v>
          </cell>
        </row>
        <row r="1234">
          <cell r="F1234">
            <v>2210104</v>
          </cell>
          <cell r="G1234">
            <v>0</v>
          </cell>
        </row>
        <row r="1235">
          <cell r="F1235">
            <v>2210105</v>
          </cell>
          <cell r="G1235">
            <v>0</v>
          </cell>
        </row>
        <row r="1236">
          <cell r="F1236">
            <v>2210106</v>
          </cell>
          <cell r="G1236">
            <v>113</v>
          </cell>
        </row>
        <row r="1237">
          <cell r="F1237">
            <v>2210107</v>
          </cell>
          <cell r="G1237">
            <v>651</v>
          </cell>
        </row>
        <row r="1238">
          <cell r="F1238">
            <v>2210199</v>
          </cell>
          <cell r="G1238">
            <v>445</v>
          </cell>
        </row>
        <row r="1239">
          <cell r="F1239">
            <v>22102</v>
          </cell>
          <cell r="G1239">
            <v>6329</v>
          </cell>
        </row>
        <row r="1240">
          <cell r="F1240">
            <v>2210201</v>
          </cell>
          <cell r="G1240">
            <v>6329</v>
          </cell>
        </row>
        <row r="1241">
          <cell r="F1241">
            <v>2210202</v>
          </cell>
          <cell r="G1241">
            <v>0</v>
          </cell>
        </row>
        <row r="1242">
          <cell r="F1242">
            <v>2210203</v>
          </cell>
          <cell r="G1242">
            <v>0</v>
          </cell>
        </row>
        <row r="1243">
          <cell r="F1243">
            <v>22103</v>
          </cell>
          <cell r="G1243">
            <v>0</v>
          </cell>
        </row>
        <row r="1244">
          <cell r="F1244">
            <v>2210301</v>
          </cell>
          <cell r="G1244">
            <v>0</v>
          </cell>
        </row>
        <row r="1245">
          <cell r="F1245">
            <v>2210302</v>
          </cell>
          <cell r="G1245">
            <v>0</v>
          </cell>
        </row>
        <row r="1246">
          <cell r="F1246">
            <v>2210399</v>
          </cell>
          <cell r="G1246">
            <v>0</v>
          </cell>
        </row>
        <row r="1247">
          <cell r="F1247">
            <v>222</v>
          </cell>
          <cell r="G1247">
            <v>755</v>
          </cell>
        </row>
        <row r="1248">
          <cell r="F1248">
            <v>22201</v>
          </cell>
          <cell r="G1248">
            <v>755</v>
          </cell>
        </row>
        <row r="1249">
          <cell r="F1249">
            <v>2220101</v>
          </cell>
          <cell r="G1249">
            <v>253</v>
          </cell>
        </row>
        <row r="1250">
          <cell r="F1250">
            <v>2220102</v>
          </cell>
          <cell r="G1250">
            <v>0</v>
          </cell>
        </row>
        <row r="1251">
          <cell r="F1251">
            <v>2220103</v>
          </cell>
          <cell r="G1251">
            <v>0</v>
          </cell>
        </row>
        <row r="1252">
          <cell r="F1252">
            <v>2220104</v>
          </cell>
          <cell r="G1252">
            <v>0</v>
          </cell>
        </row>
        <row r="1253">
          <cell r="F1253">
            <v>2220105</v>
          </cell>
          <cell r="G1253">
            <v>0</v>
          </cell>
        </row>
        <row r="1254">
          <cell r="F1254">
            <v>2220106</v>
          </cell>
          <cell r="G1254">
            <v>0</v>
          </cell>
        </row>
        <row r="1255">
          <cell r="F1255">
            <v>2220107</v>
          </cell>
          <cell r="G1255">
            <v>0</v>
          </cell>
        </row>
        <row r="1256">
          <cell r="F1256">
            <v>2220112</v>
          </cell>
          <cell r="G1256">
            <v>111</v>
          </cell>
        </row>
        <row r="1257">
          <cell r="F1257">
            <v>2220113</v>
          </cell>
          <cell r="G1257">
            <v>0</v>
          </cell>
        </row>
        <row r="1258">
          <cell r="F1258">
            <v>2220114</v>
          </cell>
          <cell r="G1258">
            <v>0</v>
          </cell>
        </row>
        <row r="1259">
          <cell r="F1259">
            <v>2220115</v>
          </cell>
          <cell r="G1259">
            <v>0</v>
          </cell>
        </row>
        <row r="1260">
          <cell r="F1260">
            <v>2220118</v>
          </cell>
          <cell r="G1260">
            <v>0</v>
          </cell>
        </row>
        <row r="1261">
          <cell r="F1261">
            <v>2220150</v>
          </cell>
          <cell r="G1261">
            <v>0</v>
          </cell>
        </row>
        <row r="1262">
          <cell r="F1262">
            <v>2220199</v>
          </cell>
          <cell r="G1262">
            <v>391</v>
          </cell>
        </row>
        <row r="1263">
          <cell r="F1263">
            <v>22202</v>
          </cell>
          <cell r="G1263">
            <v>0</v>
          </cell>
        </row>
        <row r="1264">
          <cell r="F1264">
            <v>2220201</v>
          </cell>
          <cell r="G1264">
            <v>0</v>
          </cell>
        </row>
        <row r="1265">
          <cell r="F1265">
            <v>2220202</v>
          </cell>
          <cell r="G1265">
            <v>0</v>
          </cell>
        </row>
        <row r="1266">
          <cell r="F1266">
            <v>2220203</v>
          </cell>
          <cell r="G1266">
            <v>0</v>
          </cell>
        </row>
        <row r="1267">
          <cell r="F1267">
            <v>2220204</v>
          </cell>
          <cell r="G1267">
            <v>0</v>
          </cell>
        </row>
        <row r="1268">
          <cell r="F1268">
            <v>2220205</v>
          </cell>
          <cell r="G1268">
            <v>0</v>
          </cell>
        </row>
        <row r="1269">
          <cell r="F1269">
            <v>2220206</v>
          </cell>
          <cell r="G1269">
            <v>0</v>
          </cell>
        </row>
        <row r="1270">
          <cell r="F1270">
            <v>2220207</v>
          </cell>
          <cell r="G1270">
            <v>0</v>
          </cell>
        </row>
        <row r="1271">
          <cell r="F1271">
            <v>2220209</v>
          </cell>
          <cell r="G1271">
            <v>0</v>
          </cell>
        </row>
        <row r="1272">
          <cell r="F1272">
            <v>2220210</v>
          </cell>
          <cell r="G1272">
            <v>0</v>
          </cell>
        </row>
        <row r="1273">
          <cell r="F1273">
            <v>2220211</v>
          </cell>
          <cell r="G1273">
            <v>0</v>
          </cell>
        </row>
        <row r="1274">
          <cell r="F1274">
            <v>2220212</v>
          </cell>
          <cell r="G1274">
            <v>0</v>
          </cell>
        </row>
        <row r="1275">
          <cell r="F1275">
            <v>2220250</v>
          </cell>
          <cell r="G1275">
            <v>0</v>
          </cell>
        </row>
        <row r="1276">
          <cell r="F1276">
            <v>2220299</v>
          </cell>
          <cell r="G1276">
            <v>0</v>
          </cell>
        </row>
        <row r="1277">
          <cell r="F1277">
            <v>22203</v>
          </cell>
          <cell r="G1277">
            <v>0</v>
          </cell>
        </row>
        <row r="1278">
          <cell r="F1278">
            <v>2220301</v>
          </cell>
          <cell r="G1278">
            <v>0</v>
          </cell>
        </row>
        <row r="1279">
          <cell r="F1279">
            <v>2220303</v>
          </cell>
          <cell r="G1279">
            <v>0</v>
          </cell>
        </row>
        <row r="1280">
          <cell r="F1280">
            <v>2220304</v>
          </cell>
          <cell r="G1280">
            <v>0</v>
          </cell>
        </row>
        <row r="1281">
          <cell r="F1281">
            <v>2220399</v>
          </cell>
          <cell r="G1281">
            <v>0</v>
          </cell>
        </row>
        <row r="1282">
          <cell r="F1282">
            <v>22204</v>
          </cell>
          <cell r="G1282">
            <v>0</v>
          </cell>
        </row>
        <row r="1283">
          <cell r="F1283">
            <v>2220401</v>
          </cell>
          <cell r="G1283">
            <v>0</v>
          </cell>
        </row>
        <row r="1284">
          <cell r="F1284">
            <v>2220402</v>
          </cell>
          <cell r="G1284">
            <v>0</v>
          </cell>
        </row>
        <row r="1285">
          <cell r="F1285">
            <v>2220403</v>
          </cell>
          <cell r="G1285">
            <v>0</v>
          </cell>
        </row>
        <row r="1286">
          <cell r="F1286">
            <v>2220404</v>
          </cell>
          <cell r="G1286">
            <v>0</v>
          </cell>
        </row>
        <row r="1287">
          <cell r="F1287">
            <v>2220499</v>
          </cell>
          <cell r="G1287">
            <v>0</v>
          </cell>
        </row>
        <row r="1288">
          <cell r="F1288">
            <v>22205</v>
          </cell>
          <cell r="G1288">
            <v>0</v>
          </cell>
        </row>
        <row r="1289">
          <cell r="F1289">
            <v>2220501</v>
          </cell>
          <cell r="G1289">
            <v>0</v>
          </cell>
        </row>
        <row r="1290">
          <cell r="F1290">
            <v>2220502</v>
          </cell>
          <cell r="G1290">
            <v>0</v>
          </cell>
        </row>
        <row r="1291">
          <cell r="F1291">
            <v>2220503</v>
          </cell>
          <cell r="G1291">
            <v>0</v>
          </cell>
        </row>
        <row r="1292">
          <cell r="F1292">
            <v>2220504</v>
          </cell>
          <cell r="G1292">
            <v>0</v>
          </cell>
        </row>
        <row r="1293">
          <cell r="F1293">
            <v>2220505</v>
          </cell>
          <cell r="G1293">
            <v>0</v>
          </cell>
        </row>
        <row r="1294">
          <cell r="F1294">
            <v>2220506</v>
          </cell>
          <cell r="G1294">
            <v>0</v>
          </cell>
        </row>
        <row r="1295">
          <cell r="F1295">
            <v>2220507</v>
          </cell>
          <cell r="G1295">
            <v>0</v>
          </cell>
        </row>
        <row r="1296">
          <cell r="F1296">
            <v>2220508</v>
          </cell>
          <cell r="G1296">
            <v>0</v>
          </cell>
        </row>
        <row r="1297">
          <cell r="F1297">
            <v>2220509</v>
          </cell>
          <cell r="G1297">
            <v>0</v>
          </cell>
        </row>
        <row r="1298">
          <cell r="F1298">
            <v>2220510</v>
          </cell>
          <cell r="G1298">
            <v>0</v>
          </cell>
        </row>
        <row r="1299">
          <cell r="F1299">
            <v>2220599</v>
          </cell>
          <cell r="G1299">
            <v>0</v>
          </cell>
        </row>
        <row r="1300">
          <cell r="F1300">
            <v>227</v>
          </cell>
          <cell r="G1300">
            <v>0</v>
          </cell>
        </row>
        <row r="1301">
          <cell r="F1301">
            <v>232</v>
          </cell>
          <cell r="G1301">
            <v>2195</v>
          </cell>
        </row>
        <row r="1302">
          <cell r="F1302">
            <v>23203</v>
          </cell>
          <cell r="G1302">
            <v>2195</v>
          </cell>
        </row>
        <row r="1303">
          <cell r="F1303">
            <v>2320301</v>
          </cell>
          <cell r="G1303">
            <v>2195</v>
          </cell>
        </row>
        <row r="1304">
          <cell r="F1304">
            <v>2320302</v>
          </cell>
          <cell r="G1304">
            <v>0</v>
          </cell>
        </row>
        <row r="1305">
          <cell r="F1305">
            <v>2320303</v>
          </cell>
          <cell r="G1305">
            <v>0</v>
          </cell>
        </row>
        <row r="1306">
          <cell r="F1306">
            <v>2320304</v>
          </cell>
          <cell r="G1306">
            <v>0</v>
          </cell>
        </row>
        <row r="1307">
          <cell r="F1307">
            <v>233</v>
          </cell>
          <cell r="G1307">
            <v>0</v>
          </cell>
        </row>
        <row r="1308">
          <cell r="F1308">
            <v>23303</v>
          </cell>
          <cell r="G1308">
            <v>0</v>
          </cell>
        </row>
        <row r="1309">
          <cell r="F1309">
            <v>229</v>
          </cell>
          <cell r="G1309">
            <v>1238</v>
          </cell>
        </row>
        <row r="1310">
          <cell r="F1310">
            <v>22902</v>
          </cell>
          <cell r="G1310">
            <v>0</v>
          </cell>
        </row>
        <row r="1311">
          <cell r="F1311">
            <v>22999</v>
          </cell>
          <cell r="G1311">
            <v>1238</v>
          </cell>
        </row>
        <row r="1314">
          <cell r="B1314">
            <v>546295</v>
          </cell>
          <cell r="C1314">
            <v>466577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66">
          <cell r="F66">
            <v>33179</v>
          </cell>
          <cell r="G66">
            <v>60000</v>
          </cell>
        </row>
      </sheetData>
      <sheetData sheetId="14">
        <row r="234">
          <cell r="D234">
            <v>60000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7全市总收支"/>
      <sheetName val="17全市收入"/>
      <sheetName val="17全市支出"/>
      <sheetName val="17一般债务限额 "/>
      <sheetName val="17一般债务余额"/>
      <sheetName val="17年全市基金总收支"/>
      <sheetName val="17全市基金收入"/>
      <sheetName val="17全市基金支出"/>
      <sheetName val="17专项债务限额"/>
      <sheetName val="17专项债务余额"/>
      <sheetName val="17全市社保收入"/>
      <sheetName val="17全市社保支出"/>
      <sheetName val="17市级总收支"/>
      <sheetName val="17市级收入"/>
      <sheetName val="17市级支出"/>
      <sheetName val="17市级基金总收支"/>
      <sheetName val="17市级基金收入"/>
      <sheetName val="17市级基金支出"/>
      <sheetName val="17市级社保收入"/>
      <sheetName val="17市级社保支出"/>
      <sheetName val="18全市收入表"/>
      <sheetName val="18全市支出表"/>
      <sheetName val="18市级总收支"/>
      <sheetName val="18市级收入"/>
      <sheetName val="18市级支出"/>
      <sheetName val="18市级支出明细"/>
      <sheetName val="18年基本支出经济分类"/>
      <sheetName val="18三公经费"/>
      <sheetName val="18市级预算总表"/>
      <sheetName val="18税返和转移支付分项目"/>
      <sheetName val="18税返和转移支付分地区"/>
      <sheetName val="18市级基金总收支"/>
      <sheetName val="18本级基金收入"/>
      <sheetName val="18本级基金支出"/>
      <sheetName val="18本级基金总支出"/>
      <sheetName val="18政府性基金转移支付"/>
      <sheetName val="18年市级国有资本经营收入预算表"/>
      <sheetName val="18年市级国有资本经营支出预算表"/>
      <sheetName val="18年国有资本经营预算转移支付"/>
      <sheetName val="18市级社保收入"/>
      <sheetName val="18市级社保支出  "/>
      <sheetName val="18市级社保支出 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  <sheetName val="_x0000__x0000__x0000_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0"/>
  <sheetViews>
    <sheetView showGridLines="0" showZeros="0" view="pageBreakPreview" zoomScale="60" zoomScaleNormal="93" zoomScaleSheetLayoutView="60" workbookViewId="0">
      <pane ySplit="4" topLeftCell="A16" activePane="bottomLeft" state="frozen"/>
      <selection/>
      <selection pane="bottomLeft" activeCell="C28" sqref="C28"/>
    </sheetView>
  </sheetViews>
  <sheetFormatPr defaultColWidth="9" defaultRowHeight="14.25" outlineLevelCol="3"/>
  <cols>
    <col min="1" max="1" width="39.5083333333333" style="21" customWidth="1"/>
    <col min="2" max="2" width="21.3666666666667" style="21" customWidth="1"/>
    <col min="3" max="3" width="21.6333333333333" style="21" customWidth="1"/>
    <col min="4" max="4" width="27.2833333333333" style="21" customWidth="1"/>
    <col min="5" max="256" width="9" style="21" customWidth="1"/>
  </cols>
  <sheetData>
    <row r="1" ht="18" customHeight="1" spans="1:1">
      <c r="A1" s="165" t="s">
        <v>0</v>
      </c>
    </row>
    <row r="2" s="165" customFormat="1" ht="20.25" spans="1:4">
      <c r="A2" s="150" t="s">
        <v>1</v>
      </c>
      <c r="B2" s="150"/>
      <c r="C2" s="150"/>
      <c r="D2" s="150"/>
    </row>
    <row r="3" ht="20.25" customHeight="1" spans="1:4">
      <c r="A3" s="165"/>
      <c r="D3" s="274" t="s">
        <v>2</v>
      </c>
    </row>
    <row r="4" ht="31.5" customHeight="1" spans="1:4">
      <c r="A4" s="25" t="s">
        <v>3</v>
      </c>
      <c r="B4" s="26" t="s">
        <v>4</v>
      </c>
      <c r="C4" s="25" t="s">
        <v>5</v>
      </c>
      <c r="D4" s="25" t="s">
        <v>6</v>
      </c>
    </row>
    <row r="5" ht="20.1" customHeight="1" spans="1:4">
      <c r="A5" s="163" t="s">
        <v>7</v>
      </c>
      <c r="B5" s="245">
        <f>SUM(B6,B8:B11,B13:B23)</f>
        <v>54175</v>
      </c>
      <c r="C5" s="245">
        <f>SUM(C6,C8:C11,C13:C23)</f>
        <v>60711</v>
      </c>
      <c r="D5" s="246">
        <f t="shared" ref="D5:D11" si="0">IF(B5=0,"",ROUND(C5/B5*100,1))</f>
        <v>112.1</v>
      </c>
    </row>
    <row r="6" ht="20.1" customHeight="1" spans="1:4">
      <c r="A6" s="163" t="s">
        <v>8</v>
      </c>
      <c r="B6" s="163">
        <v>23079</v>
      </c>
      <c r="C6" s="163">
        <v>34018</v>
      </c>
      <c r="D6" s="246">
        <f>IF(B6=0,"",ROUND(C6/B6*100,1))</f>
        <v>147.4</v>
      </c>
    </row>
    <row r="7" ht="20.1" customHeight="1" spans="1:4">
      <c r="A7" s="275" t="s">
        <v>9</v>
      </c>
      <c r="B7" s="163">
        <v>12365</v>
      </c>
      <c r="C7" s="163">
        <v>15878</v>
      </c>
      <c r="D7" s="246"/>
    </row>
    <row r="8" ht="20.1" customHeight="1" spans="1:4">
      <c r="A8" s="163" t="s">
        <v>10</v>
      </c>
      <c r="B8" s="163">
        <v>7440</v>
      </c>
      <c r="C8" s="163">
        <v>1534</v>
      </c>
      <c r="D8" s="246">
        <f t="shared" ref="D8:D11" si="1">IF(B8=0,"",ROUND(C8/B8*100,1))</f>
        <v>20.6</v>
      </c>
    </row>
    <row r="9" ht="20.1" customHeight="1" spans="1:4">
      <c r="A9" s="163" t="s">
        <v>11</v>
      </c>
      <c r="B9" s="163"/>
      <c r="C9" s="163"/>
      <c r="D9" s="246" t="str">
        <f>IF(B9=0,"",ROUND(C9/B9*100,1))</f>
        <v/>
      </c>
    </row>
    <row r="10" ht="20.1" customHeight="1" spans="1:4">
      <c r="A10" s="163" t="s">
        <v>12</v>
      </c>
      <c r="B10" s="163">
        <v>1229</v>
      </c>
      <c r="C10" s="163">
        <v>1450</v>
      </c>
      <c r="D10" s="246">
        <f>IF(B10=0,"",ROUND(C10/B10*100,1))</f>
        <v>118</v>
      </c>
    </row>
    <row r="11" ht="20.1" customHeight="1" spans="1:4">
      <c r="A11" s="163" t="s">
        <v>13</v>
      </c>
      <c r="B11" s="163">
        <v>404</v>
      </c>
      <c r="C11" s="163">
        <v>705</v>
      </c>
      <c r="D11" s="246">
        <f>IF(B11=0,"",ROUND(C11/B11*100,1))</f>
        <v>174.5</v>
      </c>
    </row>
    <row r="12" ht="20.1" customHeight="1" spans="1:4">
      <c r="A12" s="275" t="s">
        <v>14</v>
      </c>
      <c r="B12" s="163">
        <v>386</v>
      </c>
      <c r="C12" s="163">
        <v>682</v>
      </c>
      <c r="D12" s="246"/>
    </row>
    <row r="13" ht="20.1" customHeight="1" spans="1:4">
      <c r="A13" s="163" t="s">
        <v>15</v>
      </c>
      <c r="B13" s="163">
        <v>2413</v>
      </c>
      <c r="C13" s="163">
        <v>1699</v>
      </c>
      <c r="D13" s="246">
        <f t="shared" ref="D13:D32" si="2">IF(B13=0,"",ROUND(C13/B13*100,1))</f>
        <v>70.4</v>
      </c>
    </row>
    <row r="14" ht="20.1" customHeight="1" spans="1:4">
      <c r="A14" s="163" t="s">
        <v>16</v>
      </c>
      <c r="B14" s="163">
        <v>1850</v>
      </c>
      <c r="C14" s="163">
        <v>2170</v>
      </c>
      <c r="D14" s="246">
        <f>IF(B14=0,"",ROUND(C14/B14*100,1))</f>
        <v>117.3</v>
      </c>
    </row>
    <row r="15" ht="20.1" customHeight="1" spans="1:4">
      <c r="A15" s="163" t="s">
        <v>17</v>
      </c>
      <c r="B15" s="163">
        <v>503</v>
      </c>
      <c r="C15" s="163">
        <v>580</v>
      </c>
      <c r="D15" s="246">
        <f>IF(B15=0,"",ROUND(C15/B15*100,1))</f>
        <v>115.3</v>
      </c>
    </row>
    <row r="16" ht="20.1" customHeight="1" spans="1:4">
      <c r="A16" s="163" t="s">
        <v>18</v>
      </c>
      <c r="B16" s="163">
        <v>3416</v>
      </c>
      <c r="C16" s="163">
        <v>3864</v>
      </c>
      <c r="D16" s="246">
        <f>IF(B16=0,"",ROUND(C16/B16*100,1))</f>
        <v>113.1</v>
      </c>
    </row>
    <row r="17" ht="20.1" customHeight="1" spans="1:4">
      <c r="A17" s="163" t="s">
        <v>19</v>
      </c>
      <c r="B17" s="163">
        <v>4323</v>
      </c>
      <c r="C17" s="163">
        <v>4860</v>
      </c>
      <c r="D17" s="246">
        <f>IF(B17=0,"",ROUND(C17/B17*100,1))</f>
        <v>112.4</v>
      </c>
    </row>
    <row r="18" ht="20.1" customHeight="1" spans="1:4">
      <c r="A18" s="163" t="s">
        <v>20</v>
      </c>
      <c r="B18" s="163">
        <v>953</v>
      </c>
      <c r="C18" s="163">
        <v>1082</v>
      </c>
      <c r="D18" s="246">
        <f>IF(B18=0,"",ROUND(C18/B18*100,1))</f>
        <v>113.5</v>
      </c>
    </row>
    <row r="19" ht="20.1" customHeight="1" spans="1:4">
      <c r="A19" s="163" t="s">
        <v>21</v>
      </c>
      <c r="B19" s="163">
        <v>3591</v>
      </c>
      <c r="C19" s="163">
        <v>3119</v>
      </c>
      <c r="D19" s="246">
        <f>IF(B19=0,"",ROUND(C19/B19*100,1))</f>
        <v>86.9</v>
      </c>
    </row>
    <row r="20" ht="20.1" customHeight="1" spans="1:4">
      <c r="A20" s="163" t="s">
        <v>22</v>
      </c>
      <c r="B20" s="163">
        <v>4475</v>
      </c>
      <c r="C20" s="163">
        <v>4997</v>
      </c>
      <c r="D20" s="246">
        <f>IF(B20=0,"",ROUND(C20/B20*100,1))</f>
        <v>111.7</v>
      </c>
    </row>
    <row r="21" ht="20.1" customHeight="1" spans="1:4">
      <c r="A21" s="163" t="s">
        <v>23</v>
      </c>
      <c r="B21" s="163">
        <v>283</v>
      </c>
      <c r="C21" s="163">
        <v>304</v>
      </c>
      <c r="D21" s="246">
        <f>IF(B21=0,"",ROUND(C21/B21*100,1))</f>
        <v>107.4</v>
      </c>
    </row>
    <row r="22" ht="20.1" customHeight="1" spans="1:4">
      <c r="A22" s="163" t="s">
        <v>24</v>
      </c>
      <c r="B22" s="163">
        <v>216</v>
      </c>
      <c r="C22" s="163">
        <v>329</v>
      </c>
      <c r="D22" s="246">
        <f>IF(B22=0,"",ROUND(C22/B22*100,1))</f>
        <v>152.3</v>
      </c>
    </row>
    <row r="23" ht="20.1" customHeight="1" spans="1:4">
      <c r="A23" s="163" t="s">
        <v>25</v>
      </c>
      <c r="B23" s="163"/>
      <c r="C23" s="163"/>
      <c r="D23" s="246" t="str">
        <f>IF(B23=0,"",ROUND(C23/B23*100,1))</f>
        <v/>
      </c>
    </row>
    <row r="24" ht="21" customHeight="1" spans="1:4">
      <c r="A24" s="163" t="s">
        <v>26</v>
      </c>
      <c r="B24" s="245">
        <f>SUM(B25:B32)</f>
        <v>18448</v>
      </c>
      <c r="C24" s="245">
        <f>SUM(C25:C32)</f>
        <v>18448</v>
      </c>
      <c r="D24" s="246">
        <f>IF(B24=0,"",ROUND(C24/B24*100,1))</f>
        <v>100</v>
      </c>
    </row>
    <row r="25" ht="20.1" customHeight="1" spans="1:4">
      <c r="A25" s="163" t="s">
        <v>27</v>
      </c>
      <c r="B25" s="157">
        <v>3030</v>
      </c>
      <c r="C25" s="163">
        <v>3345</v>
      </c>
      <c r="D25" s="246">
        <f>IF(B25=0,"",ROUND(C25/B25*100,1))</f>
        <v>110.4</v>
      </c>
    </row>
    <row r="26" ht="20.1" customHeight="1" spans="1:4">
      <c r="A26" s="163" t="s">
        <v>28</v>
      </c>
      <c r="B26" s="157">
        <v>6993</v>
      </c>
      <c r="C26" s="163">
        <v>7040</v>
      </c>
      <c r="D26" s="246">
        <f>IF(B26=0,"",ROUND(C26/B26*100,1))</f>
        <v>100.7</v>
      </c>
    </row>
    <row r="27" ht="20.1" customHeight="1" spans="1:4">
      <c r="A27" s="163" t="s">
        <v>29</v>
      </c>
      <c r="B27" s="157">
        <v>5787</v>
      </c>
      <c r="C27" s="163">
        <v>5707</v>
      </c>
      <c r="D27" s="246">
        <f>IF(B27=0,"",ROUND(C27/B27*100,1))</f>
        <v>98.6</v>
      </c>
    </row>
    <row r="28" ht="20.1" customHeight="1" spans="1:4">
      <c r="A28" s="163" t="s">
        <v>30</v>
      </c>
      <c r="B28" s="157"/>
      <c r="C28" s="163"/>
      <c r="D28" s="246" t="str">
        <f>IF(B28=0,"",ROUND(C28/B28*100,1))</f>
        <v/>
      </c>
    </row>
    <row r="29" ht="20.1" customHeight="1" spans="1:4">
      <c r="A29" s="163" t="s">
        <v>31</v>
      </c>
      <c r="B29" s="157">
        <v>2638</v>
      </c>
      <c r="C29" s="163">
        <v>2356</v>
      </c>
      <c r="D29" s="246">
        <f>IF(B29=0,"",ROUND(C29/B29*100,1))</f>
        <v>89.3</v>
      </c>
    </row>
    <row r="30" ht="20.1" customHeight="1" spans="1:4">
      <c r="A30" s="163" t="s">
        <v>32</v>
      </c>
      <c r="B30" s="157"/>
      <c r="C30" s="163"/>
      <c r="D30" s="246" t="str">
        <f>IF(B30=0,"",ROUND(C30/B30*100,1))</f>
        <v/>
      </c>
    </row>
    <row r="31" s="273" customFormat="1" ht="20.1" customHeight="1" spans="1:4">
      <c r="A31" s="163" t="s">
        <v>33</v>
      </c>
      <c r="B31" s="157"/>
      <c r="C31" s="276"/>
      <c r="D31" s="246" t="str">
        <f>IF(B31=0,"",ROUND(C31/B31*100,1))</f>
        <v/>
      </c>
    </row>
    <row r="32" s="273" customFormat="1" ht="20.1" customHeight="1" spans="1:4">
      <c r="A32" s="163" t="s">
        <v>34</v>
      </c>
      <c r="B32" s="157"/>
      <c r="C32" s="276"/>
      <c r="D32" s="246" t="str">
        <f>IF(B32=0,"",ROUND(C32/B32*100,1))</f>
        <v/>
      </c>
    </row>
    <row r="33" s="273" customFormat="1" ht="20.1" customHeight="1" spans="1:4">
      <c r="A33" s="163" t="s">
        <v>35</v>
      </c>
      <c r="B33" s="157"/>
      <c r="C33" s="276"/>
      <c r="D33" s="277"/>
    </row>
    <row r="34" ht="20.1" customHeight="1" spans="1:4">
      <c r="A34" s="163" t="s">
        <v>35</v>
      </c>
      <c r="B34" s="163"/>
      <c r="C34" s="163"/>
      <c r="D34" s="277"/>
    </row>
    <row r="35" ht="20.1" customHeight="1" spans="1:4">
      <c r="A35" s="161" t="s">
        <v>36</v>
      </c>
      <c r="B35" s="245">
        <f>SUM(B5,B24)</f>
        <v>72623</v>
      </c>
      <c r="C35" s="245">
        <f>SUM(C5,C24)</f>
        <v>79159</v>
      </c>
      <c r="D35" s="246">
        <f>IF(B35=0,"",ROUND(C35/B35*100,1))</f>
        <v>109</v>
      </c>
    </row>
    <row r="36" ht="18.75" customHeight="1" spans="1:4">
      <c r="A36" s="278" t="s">
        <v>35</v>
      </c>
      <c r="B36" s="278"/>
      <c r="C36" s="278"/>
      <c r="D36" s="278"/>
    </row>
    <row r="37" ht="20.1" customHeight="1"/>
    <row r="38" ht="20.1" customHeight="1"/>
    <row r="39" ht="20.1" customHeight="1"/>
    <row r="40" ht="20.1" customHeight="1"/>
  </sheetData>
  <protectedRanges>
    <protectedRange sqref="B30:B32" name="区域2_1"/>
    <protectedRange sqref="B25:B29" name="区域2_1_1"/>
  </protectedRanges>
  <mergeCells count="2">
    <mergeCell ref="A2:D2"/>
    <mergeCell ref="A36:D36"/>
  </mergeCells>
  <printOptions horizontalCentered="1"/>
  <pageMargins left="0.468055555555556" right="0.468055555555556" top="0.2" bottom="0.0777777777777778" header="0" footer="0"/>
  <pageSetup paperSize="9" scale="76" orientation="portrait" horizontalDpi="600" verticalDpi="6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5"/>
  <sheetViews>
    <sheetView showZeros="0" workbookViewId="0">
      <selection activeCell="B6" sqref="B6"/>
    </sheetView>
  </sheetViews>
  <sheetFormatPr defaultColWidth="9" defaultRowHeight="21" customHeight="1" outlineLevelCol="2"/>
  <cols>
    <col min="1" max="1" width="38.625" style="132" customWidth="1"/>
    <col min="2" max="2" width="22.125" style="132" customWidth="1"/>
    <col min="3" max="3" width="21.5" style="132" customWidth="1"/>
    <col min="4" max="253" width="9" style="132" customWidth="1"/>
  </cols>
  <sheetData>
    <row r="1" ht="23.25" customHeight="1" spans="1:2">
      <c r="A1" s="131" t="s">
        <v>1698</v>
      </c>
      <c r="B1" s="131"/>
    </row>
    <row r="2" ht="41.25" customHeight="1" spans="1:3">
      <c r="A2" s="133" t="s">
        <v>1699</v>
      </c>
      <c r="B2" s="133"/>
      <c r="C2" s="133"/>
    </row>
    <row r="3" s="130" customFormat="1" ht="28" customHeight="1" spans="1:3">
      <c r="A3" s="134"/>
      <c r="B3" s="134"/>
      <c r="C3" s="135" t="s">
        <v>2</v>
      </c>
    </row>
    <row r="4" s="130" customFormat="1" ht="32.25" customHeight="1" spans="1:3">
      <c r="A4" s="136" t="s">
        <v>1700</v>
      </c>
      <c r="B4" s="137" t="s">
        <v>1701</v>
      </c>
      <c r="C4" s="138" t="s">
        <v>1702</v>
      </c>
    </row>
    <row r="5" s="131" customFormat="1" ht="22.5" customHeight="1" spans="1:3">
      <c r="A5" s="139" t="s">
        <v>1703</v>
      </c>
      <c r="B5" s="140">
        <f>B8+B6+B11+B14+B18+B21+B24</f>
        <v>214</v>
      </c>
      <c r="C5" s="141"/>
    </row>
    <row r="6" s="131" customFormat="1" ht="22.5" customHeight="1" spans="1:3">
      <c r="A6" s="142" t="s">
        <v>1704</v>
      </c>
      <c r="B6" s="140"/>
      <c r="C6" s="141"/>
    </row>
    <row r="7" ht="22.5" customHeight="1" spans="1:3">
      <c r="A7" s="143" t="s">
        <v>1705</v>
      </c>
      <c r="B7" s="144"/>
      <c r="C7" s="145"/>
    </row>
    <row r="8" s="131" customFormat="1" ht="22.5" customHeight="1" spans="1:3">
      <c r="A8" s="142" t="s">
        <v>1706</v>
      </c>
      <c r="B8" s="140">
        <f>B9</f>
        <v>10</v>
      </c>
      <c r="C8" s="141"/>
    </row>
    <row r="9" ht="22.5" customHeight="1" spans="1:3">
      <c r="A9" s="143" t="s">
        <v>1707</v>
      </c>
      <c r="B9" s="144">
        <v>10</v>
      </c>
      <c r="C9" s="145"/>
    </row>
    <row r="10" ht="22.5" customHeight="1" spans="1:3">
      <c r="A10" s="143" t="s">
        <v>1708</v>
      </c>
      <c r="B10" s="144"/>
      <c r="C10" s="145"/>
    </row>
    <row r="11" s="131" customFormat="1" ht="22.5" customHeight="1" spans="1:3">
      <c r="A11" s="142" t="s">
        <v>1709</v>
      </c>
      <c r="B11" s="140"/>
      <c r="C11" s="141"/>
    </row>
    <row r="12" ht="22.5" customHeight="1" spans="1:3">
      <c r="A12" s="143" t="s">
        <v>1710</v>
      </c>
      <c r="B12" s="144"/>
      <c r="C12" s="145"/>
    </row>
    <row r="13" ht="22.5" customHeight="1" spans="1:3">
      <c r="A13" s="143" t="s">
        <v>1711</v>
      </c>
      <c r="B13" s="144"/>
      <c r="C13" s="145"/>
    </row>
    <row r="14" s="131" customFormat="1" ht="22.5" customHeight="1" spans="1:3">
      <c r="A14" s="142" t="s">
        <v>1712</v>
      </c>
      <c r="B14" s="140"/>
      <c r="C14" s="141"/>
    </row>
    <row r="15" ht="22.5" customHeight="1" spans="1:3">
      <c r="A15" s="143" t="s">
        <v>1713</v>
      </c>
      <c r="B15" s="144"/>
      <c r="C15" s="145"/>
    </row>
    <row r="16" ht="22.5" customHeight="1" spans="1:3">
      <c r="A16" s="143" t="s">
        <v>1714</v>
      </c>
      <c r="B16" s="144"/>
      <c r="C16" s="145"/>
    </row>
    <row r="17" ht="22.5" customHeight="1" spans="1:3">
      <c r="A17" s="143" t="s">
        <v>1715</v>
      </c>
      <c r="B17" s="144"/>
      <c r="C17" s="145"/>
    </row>
    <row r="18" s="131" customFormat="1" customHeight="1" spans="1:3">
      <c r="A18" s="142" t="s">
        <v>1716</v>
      </c>
      <c r="B18" s="140">
        <f>B19</f>
        <v>3</v>
      </c>
      <c r="C18" s="141"/>
    </row>
    <row r="19" customHeight="1" spans="1:3">
      <c r="A19" s="143" t="s">
        <v>1717</v>
      </c>
      <c r="B19" s="144">
        <v>3</v>
      </c>
      <c r="C19" s="145"/>
    </row>
    <row r="20" customHeight="1" spans="1:3">
      <c r="A20" s="143" t="s">
        <v>1718</v>
      </c>
      <c r="B20" s="144"/>
      <c r="C20" s="145"/>
    </row>
    <row r="21" s="131" customFormat="1" customHeight="1" spans="1:3">
      <c r="A21" s="142" t="s">
        <v>1719</v>
      </c>
      <c r="B21" s="140"/>
      <c r="C21" s="141"/>
    </row>
    <row r="22" customHeight="1" spans="1:3">
      <c r="A22" s="143" t="s">
        <v>1720</v>
      </c>
      <c r="B22" s="144"/>
      <c r="C22" s="145"/>
    </row>
    <row r="23" customHeight="1" spans="1:3">
      <c r="A23" s="143" t="s">
        <v>1721</v>
      </c>
      <c r="B23" s="144"/>
      <c r="C23" s="145"/>
    </row>
    <row r="24" s="131" customFormat="1" customHeight="1" spans="1:3">
      <c r="A24" s="142" t="s">
        <v>1722</v>
      </c>
      <c r="B24" s="140">
        <f>B25</f>
        <v>201</v>
      </c>
      <c r="C24" s="141"/>
    </row>
    <row r="25" customHeight="1" spans="1:3">
      <c r="A25" s="143" t="s">
        <v>1723</v>
      </c>
      <c r="B25" s="144">
        <v>201</v>
      </c>
      <c r="C25" s="145"/>
    </row>
  </sheetData>
  <mergeCells count="1">
    <mergeCell ref="A2:C2"/>
  </mergeCells>
  <printOptions horizontalCentered="1"/>
  <pageMargins left="0.75" right="0.75" top="0.938888888888889" bottom="0.938888888888889" header="0.309027777777778" footer="0.309027777777778"/>
  <pageSetup paperSize="9" scale="85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workbookViewId="0">
      <selection activeCell="B8" sqref="B8"/>
    </sheetView>
  </sheetViews>
  <sheetFormatPr defaultColWidth="9" defaultRowHeight="14.25" outlineLevelCol="2"/>
  <cols>
    <col min="1" max="1" width="35.75" style="121" customWidth="1"/>
    <col min="2" max="2" width="46.125" style="121" customWidth="1"/>
    <col min="3" max="3" width="34.25" style="121" customWidth="1"/>
    <col min="4" max="4" width="9" style="121" customWidth="1"/>
    <col min="5" max="5" width="13" style="121" customWidth="1"/>
    <col min="6" max="6" width="10.5" style="121" customWidth="1"/>
    <col min="7" max="256" width="9" style="121" customWidth="1"/>
  </cols>
  <sheetData>
    <row r="1" ht="28" customHeight="1" spans="1:2">
      <c r="A1" s="122" t="s">
        <v>1724</v>
      </c>
      <c r="B1" s="122"/>
    </row>
    <row r="2" ht="51" customHeight="1" spans="1:3">
      <c r="A2" s="123" t="s">
        <v>1725</v>
      </c>
      <c r="B2" s="123"/>
      <c r="C2" s="123"/>
    </row>
    <row r="3" ht="30" customHeight="1" spans="3:3">
      <c r="C3" s="124" t="s">
        <v>2</v>
      </c>
    </row>
    <row r="4" s="120" customFormat="1" ht="31.5" customHeight="1" spans="1:3">
      <c r="A4" s="125" t="s">
        <v>1625</v>
      </c>
      <c r="B4" s="126" t="s">
        <v>1726</v>
      </c>
      <c r="C4" s="126" t="s">
        <v>1727</v>
      </c>
    </row>
    <row r="5" s="120" customFormat="1" ht="26.1" customHeight="1" spans="1:3">
      <c r="A5" s="127" t="s">
        <v>1628</v>
      </c>
      <c r="B5" s="128">
        <v>63600</v>
      </c>
      <c r="C5" s="128">
        <v>63600</v>
      </c>
    </row>
    <row r="6" s="120" customFormat="1" ht="26.1" customHeight="1" spans="1:3">
      <c r="A6" s="127"/>
      <c r="B6" s="127"/>
      <c r="C6" s="129"/>
    </row>
    <row r="7" s="120" customFormat="1" ht="26.1" customHeight="1" spans="1:3">
      <c r="A7" s="127"/>
      <c r="B7" s="127"/>
      <c r="C7" s="129"/>
    </row>
    <row r="8" s="120" customFormat="1" ht="26.1" customHeight="1" spans="1:3">
      <c r="A8" s="127"/>
      <c r="B8" s="127"/>
      <c r="C8" s="129"/>
    </row>
    <row r="9" s="120" customFormat="1" ht="26.1" customHeight="1" spans="1:3">
      <c r="A9" s="127"/>
      <c r="B9" s="127"/>
      <c r="C9" s="129"/>
    </row>
    <row r="10" s="120" customFormat="1" ht="26.1" customHeight="1" spans="1:3">
      <c r="A10" s="127"/>
      <c r="B10" s="127"/>
      <c r="C10" s="129"/>
    </row>
    <row r="11" s="120" customFormat="1" ht="26.1" customHeight="1" spans="1:3">
      <c r="A11" s="127"/>
      <c r="B11" s="127"/>
      <c r="C11" s="129"/>
    </row>
    <row r="12" s="120" customFormat="1"/>
    <row r="13" s="120" customFormat="1"/>
    <row r="14" s="120" customFormat="1"/>
    <row r="15" s="120" customFormat="1"/>
    <row r="16" s="120" customFormat="1"/>
    <row r="17" s="120" customFormat="1"/>
    <row r="18" s="120" customFormat="1"/>
    <row r="19" s="120" customFormat="1"/>
    <row r="20" s="120" customFormat="1"/>
    <row r="21" s="120" customFormat="1"/>
    <row r="22" s="120" customFormat="1"/>
    <row r="23" s="120" customFormat="1"/>
  </sheetData>
  <mergeCells count="1">
    <mergeCell ref="A2:C2"/>
  </mergeCells>
  <printOptions horizontalCentered="1"/>
  <pageMargins left="0.509027777777778" right="0.438888888888889" top="0.8" bottom="0.979166666666667" header="0.538888888888889" footer="0.509027777777778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15" sqref="B15"/>
    </sheetView>
  </sheetViews>
  <sheetFormatPr defaultColWidth="9" defaultRowHeight="21" customHeight="1" outlineLevelCol="1"/>
  <cols>
    <col min="1" max="1" width="48.875" style="92" customWidth="1"/>
    <col min="2" max="2" width="25.875" style="92" customWidth="1"/>
    <col min="3" max="256" width="9" style="92" customWidth="1"/>
  </cols>
  <sheetData>
    <row r="1" ht="28" customHeight="1" spans="1:1">
      <c r="A1" s="93" t="s">
        <v>1728</v>
      </c>
    </row>
    <row r="2" ht="41.25" customHeight="1" spans="1:2">
      <c r="A2" s="94" t="s">
        <v>1729</v>
      </c>
      <c r="B2" s="94"/>
    </row>
    <row r="3" customHeight="1" spans="1:2">
      <c r="A3" s="110"/>
      <c r="B3" s="95" t="s">
        <v>2</v>
      </c>
    </row>
    <row r="4" ht="36" customHeight="1" spans="1:2">
      <c r="A4" s="26" t="s">
        <v>1730</v>
      </c>
      <c r="B4" s="96" t="s">
        <v>1731</v>
      </c>
    </row>
    <row r="5" s="90" customFormat="1" customHeight="1" spans="1:2">
      <c r="A5" s="111" t="s">
        <v>1732</v>
      </c>
      <c r="B5" s="112">
        <v>0</v>
      </c>
    </row>
    <row r="6" customHeight="1" spans="1:2">
      <c r="A6" s="113" t="s">
        <v>1733</v>
      </c>
      <c r="B6" s="114"/>
    </row>
    <row r="7" customHeight="1" spans="1:2">
      <c r="A7" s="113" t="s">
        <v>1734</v>
      </c>
      <c r="B7" s="114"/>
    </row>
    <row r="8" customHeight="1" spans="1:2">
      <c r="A8" s="113" t="s">
        <v>1735</v>
      </c>
      <c r="B8" s="114"/>
    </row>
    <row r="9" customHeight="1" spans="1:2">
      <c r="A9" s="113" t="s">
        <v>1736</v>
      </c>
      <c r="B9" s="114"/>
    </row>
    <row r="10" customHeight="1" spans="1:2">
      <c r="A10" s="113" t="s">
        <v>1737</v>
      </c>
      <c r="B10" s="114"/>
    </row>
    <row r="11" customHeight="1" spans="1:2">
      <c r="A11" s="113" t="s">
        <v>1738</v>
      </c>
      <c r="B11" s="114"/>
    </row>
    <row r="12" customHeight="1" spans="1:2">
      <c r="A12" s="113" t="s">
        <v>1739</v>
      </c>
      <c r="B12" s="114"/>
    </row>
    <row r="13" customHeight="1" spans="1:2">
      <c r="A13" s="113" t="s">
        <v>1740</v>
      </c>
      <c r="B13" s="114"/>
    </row>
    <row r="14" customHeight="1" spans="1:2">
      <c r="A14" s="113" t="s">
        <v>1741</v>
      </c>
      <c r="B14" s="114"/>
    </row>
    <row r="15" customHeight="1" spans="1:2">
      <c r="A15" s="113" t="s">
        <v>1742</v>
      </c>
      <c r="B15" s="114"/>
    </row>
    <row r="16" customHeight="1" spans="1:2">
      <c r="A16" s="113" t="s">
        <v>1743</v>
      </c>
      <c r="B16" s="114"/>
    </row>
    <row r="17" customHeight="1" spans="1:2">
      <c r="A17" s="113" t="s">
        <v>1744</v>
      </c>
      <c r="B17" s="114"/>
    </row>
    <row r="18" customHeight="1" spans="1:2">
      <c r="A18" s="113" t="s">
        <v>1745</v>
      </c>
      <c r="B18" s="114"/>
    </row>
    <row r="19" customHeight="1" spans="1:2">
      <c r="A19" s="113" t="s">
        <v>1746</v>
      </c>
      <c r="B19" s="114"/>
    </row>
    <row r="20" customHeight="1" spans="1:2">
      <c r="A20" s="115" t="s">
        <v>1747</v>
      </c>
      <c r="B20" s="114"/>
    </row>
    <row r="21" s="90" customFormat="1" customHeight="1" spans="1:2">
      <c r="A21" s="111" t="s">
        <v>1748</v>
      </c>
      <c r="B21" s="112">
        <f>SUM(B22:B23)</f>
        <v>0</v>
      </c>
    </row>
    <row r="22" customHeight="1" spans="1:2">
      <c r="A22" s="113" t="s">
        <v>1749</v>
      </c>
      <c r="B22" s="114"/>
    </row>
    <row r="23" customHeight="1" spans="1:2">
      <c r="A23" s="113" t="s">
        <v>1750</v>
      </c>
      <c r="B23" s="114"/>
    </row>
    <row r="24" s="90" customFormat="1" customHeight="1" spans="1:2">
      <c r="A24" s="111" t="s">
        <v>1751</v>
      </c>
      <c r="B24" s="112">
        <f>B25</f>
        <v>0</v>
      </c>
    </row>
    <row r="25" ht="30" customHeight="1" spans="1:2">
      <c r="A25" s="115" t="s">
        <v>1752</v>
      </c>
      <c r="B25" s="114"/>
    </row>
    <row r="26" customHeight="1" spans="1:2">
      <c r="A26" s="113"/>
      <c r="B26" s="114"/>
    </row>
    <row r="27" customHeight="1" spans="1:2">
      <c r="A27" s="116" t="s">
        <v>1753</v>
      </c>
      <c r="B27" s="112">
        <f>SUM(B5,B21,B24)</f>
        <v>0</v>
      </c>
    </row>
    <row r="28" s="91" customFormat="1" ht="23.25" customHeight="1" spans="1:2">
      <c r="A28" s="117" t="s">
        <v>1754</v>
      </c>
      <c r="B28" s="118"/>
    </row>
    <row r="29" ht="23.25" customHeight="1" spans="1:2">
      <c r="A29" s="117" t="s">
        <v>1755</v>
      </c>
      <c r="B29" s="114"/>
    </row>
    <row r="30" ht="23.25" customHeight="1" spans="1:2">
      <c r="A30" s="117"/>
      <c r="B30" s="114"/>
    </row>
    <row r="31" ht="23.25" customHeight="1" spans="1:2">
      <c r="A31" s="106" t="s">
        <v>1621</v>
      </c>
      <c r="B31" s="112">
        <f>SUM(B27:B29)</f>
        <v>0</v>
      </c>
    </row>
    <row r="33" customHeight="1" spans="2:2">
      <c r="B33" s="119"/>
    </row>
    <row r="34" s="90" customFormat="1" customHeight="1" spans="1:2">
      <c r="A34" s="92"/>
      <c r="B34" s="119"/>
    </row>
    <row r="40" s="90" customFormat="1" customHeight="1" spans="1:2">
      <c r="A40" s="92"/>
      <c r="B40" s="92"/>
    </row>
  </sheetData>
  <mergeCells count="1">
    <mergeCell ref="A2:B2"/>
  </mergeCells>
  <printOptions horizontalCentered="1"/>
  <pageMargins left="0.588888888888889" right="0.588888888888889" top="0.938888888888889" bottom="0.938888888888889" header="0.309027777777778" footer="0.309027777777778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5" sqref="B5:B31"/>
    </sheetView>
  </sheetViews>
  <sheetFormatPr defaultColWidth="9" defaultRowHeight="21" customHeight="1" outlineLevelCol="1"/>
  <cols>
    <col min="1" max="1" width="50.5" style="92" customWidth="1"/>
    <col min="2" max="2" width="25.375" style="92" customWidth="1"/>
    <col min="3" max="256" width="9" style="92" customWidth="1"/>
  </cols>
  <sheetData>
    <row r="1" ht="27" customHeight="1" spans="1:1">
      <c r="A1" s="93" t="s">
        <v>1756</v>
      </c>
    </row>
    <row r="2" ht="41.25" customHeight="1" spans="1:2">
      <c r="A2" s="94" t="s">
        <v>1757</v>
      </c>
      <c r="B2" s="94"/>
    </row>
    <row r="3" customHeight="1" spans="2:2">
      <c r="B3" s="95" t="s">
        <v>2</v>
      </c>
    </row>
    <row r="4" ht="36" customHeight="1" spans="1:2">
      <c r="A4" s="26" t="s">
        <v>1730</v>
      </c>
      <c r="B4" s="96" t="s">
        <v>1758</v>
      </c>
    </row>
    <row r="5" s="90" customFormat="1" customHeight="1" spans="1:2">
      <c r="A5" s="97" t="s">
        <v>1759</v>
      </c>
      <c r="B5" s="98">
        <f>SUM(B6:B10)</f>
        <v>0</v>
      </c>
    </row>
    <row r="6" customHeight="1" spans="1:2">
      <c r="A6" s="99" t="s">
        <v>1760</v>
      </c>
      <c r="B6" s="100"/>
    </row>
    <row r="7" customHeight="1" spans="1:2">
      <c r="A7" s="99" t="s">
        <v>1761</v>
      </c>
      <c r="B7" s="100"/>
    </row>
    <row r="8" customHeight="1" spans="1:2">
      <c r="A8" s="99" t="s">
        <v>1762</v>
      </c>
      <c r="B8" s="100"/>
    </row>
    <row r="9" customHeight="1" spans="1:2">
      <c r="A9" s="99" t="s">
        <v>1763</v>
      </c>
      <c r="B9" s="100"/>
    </row>
    <row r="10" customHeight="1" spans="1:2">
      <c r="A10" s="99" t="s">
        <v>1764</v>
      </c>
      <c r="B10" s="100"/>
    </row>
    <row r="11" customHeight="1" spans="1:2">
      <c r="A11" s="97" t="s">
        <v>1765</v>
      </c>
      <c r="B11" s="98">
        <f>SUM(B12:B18)</f>
        <v>0</v>
      </c>
    </row>
    <row r="12" customHeight="1" spans="1:2">
      <c r="A12" s="99" t="s">
        <v>1766</v>
      </c>
      <c r="B12" s="100"/>
    </row>
    <row r="13" customHeight="1" spans="1:2">
      <c r="A13" s="99" t="s">
        <v>1767</v>
      </c>
      <c r="B13" s="100"/>
    </row>
    <row r="14" customHeight="1" spans="1:2">
      <c r="A14" s="99" t="s">
        <v>1768</v>
      </c>
      <c r="B14" s="100"/>
    </row>
    <row r="15" customHeight="1" spans="1:2">
      <c r="A15" s="99" t="s">
        <v>1769</v>
      </c>
      <c r="B15" s="100"/>
    </row>
    <row r="16" customHeight="1" spans="1:2">
      <c r="A16" s="99" t="s">
        <v>1770</v>
      </c>
      <c r="B16" s="100"/>
    </row>
    <row r="17" customHeight="1" spans="1:2">
      <c r="A17" s="99" t="s">
        <v>1771</v>
      </c>
      <c r="B17" s="100"/>
    </row>
    <row r="18" customHeight="1" spans="1:2">
      <c r="A18" s="99" t="s">
        <v>1772</v>
      </c>
      <c r="B18" s="100"/>
    </row>
    <row r="19" customHeight="1" spans="1:2">
      <c r="A19" s="97" t="s">
        <v>1773</v>
      </c>
      <c r="B19" s="98">
        <f>B20</f>
        <v>0</v>
      </c>
    </row>
    <row r="20" customHeight="1" spans="1:2">
      <c r="A20" s="99" t="s">
        <v>1773</v>
      </c>
      <c r="B20" s="101"/>
    </row>
    <row r="21" s="90" customFormat="1" customHeight="1" spans="1:2">
      <c r="A21" s="102"/>
      <c r="B21" s="102"/>
    </row>
    <row r="22" customHeight="1" spans="1:2">
      <c r="A22" s="99"/>
      <c r="B22" s="101"/>
    </row>
    <row r="23" customHeight="1" spans="1:2">
      <c r="A23" s="99"/>
      <c r="B23" s="101"/>
    </row>
    <row r="24" s="90" customFormat="1" customHeight="1" spans="1:2">
      <c r="A24" s="99"/>
      <c r="B24" s="101"/>
    </row>
    <row r="25" ht="30" customHeight="1" spans="1:2">
      <c r="A25" s="99"/>
      <c r="B25" s="101"/>
    </row>
    <row r="26" customHeight="1" spans="1:2">
      <c r="A26" s="99"/>
      <c r="B26" s="101"/>
    </row>
    <row r="27" customHeight="1" spans="1:2">
      <c r="A27" s="103" t="s">
        <v>1774</v>
      </c>
      <c r="B27" s="98">
        <f>SUM(B5,B11,B19)</f>
        <v>0</v>
      </c>
    </row>
    <row r="28" s="91" customFormat="1" ht="23.25" customHeight="1" spans="1:2">
      <c r="A28" s="29" t="s">
        <v>1775</v>
      </c>
      <c r="B28" s="104"/>
    </row>
    <row r="29" ht="23.25" customHeight="1" spans="1:2">
      <c r="A29" s="105"/>
      <c r="B29" s="105"/>
    </row>
    <row r="30" ht="23.25" customHeight="1" spans="1:2">
      <c r="A30" s="105"/>
      <c r="B30" s="105"/>
    </row>
    <row r="31" ht="23.25" customHeight="1" spans="1:2">
      <c r="A31" s="106" t="s">
        <v>1622</v>
      </c>
      <c r="B31" s="107">
        <f>SUM(B27:B28)</f>
        <v>0</v>
      </c>
    </row>
    <row r="32" customHeight="1" spans="1:2">
      <c r="A32" s="108"/>
      <c r="B32" s="109"/>
    </row>
    <row r="34" s="90" customFormat="1" customHeight="1" spans="1:2">
      <c r="A34" s="92"/>
      <c r="B34" s="92"/>
    </row>
    <row r="37" customHeight="1" spans="1:2">
      <c r="A37" s="90"/>
      <c r="B37" s="90"/>
    </row>
    <row r="40" s="90" customFormat="1" customHeight="1" spans="1:2">
      <c r="A40" s="92"/>
      <c r="B40" s="92"/>
    </row>
    <row r="43" customHeight="1" spans="1:2">
      <c r="A43" s="90"/>
      <c r="B43" s="90"/>
    </row>
  </sheetData>
  <mergeCells count="1">
    <mergeCell ref="A2:B2"/>
  </mergeCells>
  <printOptions horizontalCentered="1"/>
  <pageMargins left="0.588888888888889" right="0.588888888888889" top="0.938888888888889" bottom="0.938888888888889" header="0.309027777777778" footer="0.309027777777778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Z52"/>
  <sheetViews>
    <sheetView showZeros="0" workbookViewId="0">
      <pane xSplit="1" ySplit="4" topLeftCell="B42" activePane="bottomRight" state="frozen"/>
      <selection/>
      <selection pane="topRight"/>
      <selection pane="bottomLeft"/>
      <selection pane="bottomRight" activeCell="B35" sqref="B35"/>
    </sheetView>
  </sheetViews>
  <sheetFormatPr defaultColWidth="9" defaultRowHeight="20.1" customHeight="1"/>
  <cols>
    <col min="1" max="1" width="50.375" style="60" customWidth="1"/>
    <col min="2" max="2" width="19.375" style="61" customWidth="1"/>
    <col min="3" max="3" width="15.875" style="61" customWidth="1"/>
    <col min="4" max="255" width="9" style="60" customWidth="1"/>
  </cols>
  <sheetData>
    <row r="1" s="57" customFormat="1" ht="21" customHeight="1" spans="1:234">
      <c r="A1" s="62" t="s">
        <v>1776</v>
      </c>
      <c r="B1" s="63"/>
      <c r="C1" s="63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</row>
    <row r="2" ht="33" customHeight="1" spans="1:3">
      <c r="A2" s="65" t="s">
        <v>1777</v>
      </c>
      <c r="B2" s="66"/>
      <c r="C2" s="66"/>
    </row>
    <row r="3" s="58" customFormat="1" ht="25" customHeight="1" spans="1:3">
      <c r="A3" s="67"/>
      <c r="B3" s="61"/>
      <c r="C3" s="61" t="s">
        <v>2</v>
      </c>
    </row>
    <row r="4" s="58" customFormat="1" ht="25" customHeight="1" spans="1:3">
      <c r="A4" s="68" t="s">
        <v>1700</v>
      </c>
      <c r="B4" s="69" t="s">
        <v>1731</v>
      </c>
      <c r="C4" s="69" t="s">
        <v>40</v>
      </c>
    </row>
    <row r="5" s="59" customFormat="1" ht="25" customHeight="1" spans="1:3">
      <c r="A5" s="70" t="s">
        <v>1778</v>
      </c>
      <c r="B5" s="71">
        <f>SUM(B6:B9)</f>
        <v>79692</v>
      </c>
      <c r="C5" s="71"/>
    </row>
    <row r="6" ht="25" customHeight="1" spans="1:3">
      <c r="A6" s="72" t="s">
        <v>1779</v>
      </c>
      <c r="B6" s="73">
        <v>22262</v>
      </c>
      <c r="C6" s="73"/>
    </row>
    <row r="7" ht="25" customHeight="1" spans="1:3">
      <c r="A7" s="72" t="s">
        <v>1780</v>
      </c>
      <c r="B7" s="73">
        <v>56630</v>
      </c>
      <c r="C7" s="73"/>
    </row>
    <row r="8" ht="25" customHeight="1" spans="1:3">
      <c r="A8" s="72" t="s">
        <v>1781</v>
      </c>
      <c r="B8" s="73">
        <v>800</v>
      </c>
      <c r="C8" s="73"/>
    </row>
    <row r="9" ht="25" customHeight="1" spans="1:3">
      <c r="A9" s="72" t="s">
        <v>1782</v>
      </c>
      <c r="B9" s="73"/>
      <c r="C9" s="73"/>
    </row>
    <row r="10" ht="25" customHeight="1" spans="1:3">
      <c r="A10" s="75" t="s">
        <v>1783</v>
      </c>
      <c r="B10" s="71">
        <f>SUM(B11:B16)</f>
        <v>31316</v>
      </c>
      <c r="C10" s="71"/>
    </row>
    <row r="11" ht="25" customHeight="1" spans="1:3">
      <c r="A11" s="72" t="s">
        <v>1784</v>
      </c>
      <c r="B11" s="73">
        <v>8282</v>
      </c>
      <c r="C11" s="73"/>
    </row>
    <row r="12" ht="25" customHeight="1" spans="1:3">
      <c r="A12" s="72" t="s">
        <v>1785</v>
      </c>
      <c r="B12" s="73">
        <v>22134</v>
      </c>
      <c r="C12" s="73"/>
    </row>
    <row r="13" ht="25" customHeight="1" spans="1:3">
      <c r="A13" s="72" t="s">
        <v>1786</v>
      </c>
      <c r="B13" s="73">
        <v>900</v>
      </c>
      <c r="C13" s="73"/>
    </row>
    <row r="14" ht="25" customHeight="1" spans="1:3">
      <c r="A14" s="83" t="s">
        <v>1787</v>
      </c>
      <c r="B14" s="77"/>
      <c r="C14" s="77"/>
    </row>
    <row r="15" ht="25" customHeight="1" spans="1:3">
      <c r="A15" s="76" t="s">
        <v>1788</v>
      </c>
      <c r="B15" s="77"/>
      <c r="C15" s="77"/>
    </row>
    <row r="16" ht="25" customHeight="1" spans="1:3">
      <c r="A16" s="76" t="s">
        <v>1789</v>
      </c>
      <c r="B16" s="77"/>
      <c r="C16" s="77"/>
    </row>
    <row r="17" ht="25" customHeight="1" spans="1:3">
      <c r="A17" s="78" t="s">
        <v>1790</v>
      </c>
      <c r="B17" s="71">
        <f>SUM(B18:B23)</f>
        <v>41564</v>
      </c>
      <c r="C17" s="71"/>
    </row>
    <row r="18" ht="25" customHeight="1" spans="1:3">
      <c r="A18" s="79" t="s">
        <v>1791</v>
      </c>
      <c r="B18" s="73">
        <v>38339</v>
      </c>
      <c r="C18" s="73"/>
    </row>
    <row r="19" ht="25" customHeight="1" spans="1:3">
      <c r="A19" s="80" t="s">
        <v>1792</v>
      </c>
      <c r="B19" s="73">
        <v>2889</v>
      </c>
      <c r="C19" s="73"/>
    </row>
    <row r="20" ht="25" customHeight="1" spans="1:3">
      <c r="A20" s="80" t="s">
        <v>1793</v>
      </c>
      <c r="B20" s="73">
        <v>16</v>
      </c>
      <c r="C20" s="73"/>
    </row>
    <row r="21" ht="25" customHeight="1" spans="1:3">
      <c r="A21" s="80" t="s">
        <v>1794</v>
      </c>
      <c r="B21" s="77"/>
      <c r="C21" s="73"/>
    </row>
    <row r="22" ht="25" customHeight="1" spans="1:3">
      <c r="A22" s="80" t="s">
        <v>1795</v>
      </c>
      <c r="B22" s="73"/>
      <c r="C22" s="73"/>
    </row>
    <row r="23" s="59" customFormat="1" ht="25" customHeight="1" spans="1:3">
      <c r="A23" s="80" t="s">
        <v>1796</v>
      </c>
      <c r="B23" s="73">
        <v>320</v>
      </c>
      <c r="C23" s="73"/>
    </row>
    <row r="24" ht="25" customHeight="1" spans="1:3">
      <c r="A24" s="87" t="s">
        <v>1797</v>
      </c>
      <c r="B24" s="71">
        <f>SUM(B25:B28)</f>
        <v>12060</v>
      </c>
      <c r="C24" s="71"/>
    </row>
    <row r="25" ht="25" customHeight="1" spans="1:3">
      <c r="A25" s="79" t="s">
        <v>1798</v>
      </c>
      <c r="B25" s="73">
        <v>11865</v>
      </c>
      <c r="C25" s="73"/>
    </row>
    <row r="26" ht="25" customHeight="1" spans="1:3">
      <c r="A26" s="79" t="s">
        <v>1799</v>
      </c>
      <c r="B26" s="73"/>
      <c r="C26" s="73"/>
    </row>
    <row r="27" s="59" customFormat="1" ht="25" customHeight="1" spans="1:3">
      <c r="A27" s="74" t="s">
        <v>1800</v>
      </c>
      <c r="B27" s="73">
        <v>195</v>
      </c>
      <c r="C27" s="73"/>
    </row>
    <row r="28" ht="25" customHeight="1" spans="1:3">
      <c r="A28" s="74" t="s">
        <v>1801</v>
      </c>
      <c r="B28" s="73"/>
      <c r="C28" s="73"/>
    </row>
    <row r="29" ht="25" customHeight="1" spans="1:3">
      <c r="A29" s="87" t="s">
        <v>1802</v>
      </c>
      <c r="B29" s="71">
        <f>SUM(B30:B34)</f>
        <v>440</v>
      </c>
      <c r="C29" s="71"/>
    </row>
    <row r="30" ht="25" customHeight="1" spans="1:3">
      <c r="A30" s="84" t="s">
        <v>1803</v>
      </c>
      <c r="B30" s="73">
        <v>440</v>
      </c>
      <c r="C30" s="73"/>
    </row>
    <row r="31" s="59" customFormat="1" ht="25" customHeight="1" spans="1:3">
      <c r="A31" s="84" t="s">
        <v>1804</v>
      </c>
      <c r="B31" s="73"/>
      <c r="C31" s="73"/>
    </row>
    <row r="32" ht="25" customHeight="1" spans="1:3">
      <c r="A32" s="84" t="s">
        <v>1805</v>
      </c>
      <c r="B32" s="73"/>
      <c r="C32" s="73"/>
    </row>
    <row r="33" ht="25" customHeight="1" spans="1:3">
      <c r="A33" s="76" t="s">
        <v>1806</v>
      </c>
      <c r="B33" s="73"/>
      <c r="C33" s="73"/>
    </row>
    <row r="34" ht="25" customHeight="1" spans="1:3">
      <c r="A34" s="76" t="s">
        <v>1807</v>
      </c>
      <c r="B34" s="73"/>
      <c r="C34" s="73"/>
    </row>
    <row r="35" s="59" customFormat="1" ht="25" customHeight="1" spans="1:3">
      <c r="A35" s="81" t="s">
        <v>1808</v>
      </c>
      <c r="B35" s="71">
        <f>SUM(B36:B40)</f>
        <v>294</v>
      </c>
      <c r="C35" s="71"/>
    </row>
    <row r="36" ht="25" customHeight="1" spans="1:3">
      <c r="A36" s="82" t="s">
        <v>1809</v>
      </c>
      <c r="B36" s="73">
        <v>294</v>
      </c>
      <c r="C36" s="73"/>
    </row>
    <row r="37" ht="25" customHeight="1" spans="1:3">
      <c r="A37" s="82" t="s">
        <v>1810</v>
      </c>
      <c r="B37" s="73"/>
      <c r="C37" s="73"/>
    </row>
    <row r="38" ht="25" customHeight="1" spans="1:3">
      <c r="A38" s="82" t="s">
        <v>1811</v>
      </c>
      <c r="B38" s="73"/>
      <c r="C38" s="73"/>
    </row>
    <row r="39" ht="25" customHeight="1" spans="1:3">
      <c r="A39" s="76" t="s">
        <v>1812</v>
      </c>
      <c r="B39" s="73"/>
      <c r="C39" s="73"/>
    </row>
    <row r="40" ht="25" customHeight="1" spans="1:3">
      <c r="A40" s="76"/>
      <c r="B40" s="73"/>
      <c r="C40" s="73"/>
    </row>
    <row r="41" ht="25" customHeight="1" spans="1:3">
      <c r="A41" s="87" t="s">
        <v>1813</v>
      </c>
      <c r="B41" s="71">
        <f>SUM(B42:B45)</f>
        <v>305</v>
      </c>
      <c r="C41" s="71"/>
    </row>
    <row r="42" ht="25" customHeight="1" spans="1:3">
      <c r="A42" s="84" t="s">
        <v>1814</v>
      </c>
      <c r="B42" s="73">
        <v>295</v>
      </c>
      <c r="C42" s="73"/>
    </row>
    <row r="43" ht="25" customHeight="1" spans="1:3">
      <c r="A43" s="84" t="s">
        <v>1815</v>
      </c>
      <c r="B43" s="73"/>
      <c r="C43" s="73"/>
    </row>
    <row r="44" ht="25" customHeight="1" spans="1:3">
      <c r="A44" s="76" t="s">
        <v>1816</v>
      </c>
      <c r="B44" s="73">
        <v>10</v>
      </c>
      <c r="C44" s="73"/>
    </row>
    <row r="45" s="59" customFormat="1" ht="25" customHeight="1" spans="1:3">
      <c r="A45" s="76" t="s">
        <v>1817</v>
      </c>
      <c r="B45" s="73"/>
      <c r="C45" s="73"/>
    </row>
    <row r="46" ht="25" customHeight="1" spans="1:3">
      <c r="A46" s="85" t="s">
        <v>1753</v>
      </c>
      <c r="B46" s="71">
        <f>SUM(B5:B45)/2</f>
        <v>165671</v>
      </c>
      <c r="C46" s="71"/>
    </row>
    <row r="47" ht="25" customHeight="1" spans="1:3">
      <c r="A47" s="88" t="s">
        <v>1755</v>
      </c>
      <c r="B47" s="73">
        <v>109599</v>
      </c>
      <c r="C47" s="73"/>
    </row>
    <row r="48" ht="25" customHeight="1" spans="1:3">
      <c r="A48" s="89"/>
      <c r="B48" s="73"/>
      <c r="C48" s="77"/>
    </row>
    <row r="49" ht="25" customHeight="1" spans="1:3">
      <c r="A49" s="86" t="s">
        <v>1621</v>
      </c>
      <c r="B49" s="71">
        <f>B46+B47</f>
        <v>275270</v>
      </c>
      <c r="C49" s="71"/>
    </row>
    <row r="50" ht="25" customHeight="1"/>
    <row r="51" ht="25" customHeight="1"/>
    <row r="52" ht="25" customHeight="1"/>
  </sheetData>
  <mergeCells count="1">
    <mergeCell ref="A2:C2"/>
  </mergeCells>
  <printOptions horizontalCentered="1"/>
  <pageMargins left="0.588888888888889" right="0.588888888888889" top="0.938888888888889" bottom="0.938888888888889" header="0.309027777777778" footer="0.309027777777778"/>
  <pageSetup paperSize="9" scale="72" fitToHeight="0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Z52"/>
  <sheetViews>
    <sheetView showZeros="0" workbookViewId="0">
      <pane xSplit="1" ySplit="4" topLeftCell="B44" activePane="bottomRight" state="frozen"/>
      <selection/>
      <selection pane="topRight"/>
      <selection pane="bottomLeft"/>
      <selection pane="bottomRight" activeCell="B44" sqref="B44"/>
    </sheetView>
  </sheetViews>
  <sheetFormatPr defaultColWidth="9" defaultRowHeight="20.1" customHeight="1"/>
  <cols>
    <col min="1" max="1" width="49" style="60" customWidth="1"/>
    <col min="2" max="2" width="16.25" style="61" customWidth="1"/>
    <col min="3" max="3" width="17.125" style="61" customWidth="1"/>
    <col min="4" max="254" width="9" style="60" customWidth="1"/>
  </cols>
  <sheetData>
    <row r="1" s="57" customFormat="1" ht="21" customHeight="1" spans="1:234">
      <c r="A1" s="62" t="s">
        <v>1818</v>
      </c>
      <c r="B1" s="63"/>
      <c r="C1" s="63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</row>
    <row r="2" ht="33" customHeight="1" spans="1:3">
      <c r="A2" s="65" t="s">
        <v>1819</v>
      </c>
      <c r="B2" s="66"/>
      <c r="C2" s="66"/>
    </row>
    <row r="3" s="58" customFormat="1" ht="25" customHeight="1" spans="1:3">
      <c r="A3" s="67"/>
      <c r="B3" s="61"/>
      <c r="C3" s="61" t="s">
        <v>2</v>
      </c>
    </row>
    <row r="4" s="58" customFormat="1" ht="25" customHeight="1" spans="1:3">
      <c r="A4" s="68" t="s">
        <v>1700</v>
      </c>
      <c r="B4" s="69" t="s">
        <v>1758</v>
      </c>
      <c r="C4" s="69" t="s">
        <v>1820</v>
      </c>
    </row>
    <row r="5" s="59" customFormat="1" ht="25" customHeight="1" spans="1:3">
      <c r="A5" s="70" t="s">
        <v>1821</v>
      </c>
      <c r="B5" s="71">
        <f>SUM(B6:B9)</f>
        <v>77028</v>
      </c>
      <c r="C5" s="71"/>
    </row>
    <row r="6" ht="25" customHeight="1" spans="1:3">
      <c r="A6" s="72" t="s">
        <v>1822</v>
      </c>
      <c r="B6" s="73">
        <v>71250</v>
      </c>
      <c r="C6" s="73"/>
    </row>
    <row r="7" ht="25" customHeight="1" spans="1:3">
      <c r="A7" s="72" t="s">
        <v>1823</v>
      </c>
      <c r="B7" s="73">
        <v>5778</v>
      </c>
      <c r="C7" s="73"/>
    </row>
    <row r="8" ht="25" customHeight="1" spans="1:3">
      <c r="A8" s="72" t="s">
        <v>1824</v>
      </c>
      <c r="B8" s="73"/>
      <c r="C8" s="73"/>
    </row>
    <row r="9" ht="25" customHeight="1" spans="1:3">
      <c r="A9" s="74"/>
      <c r="B9" s="73"/>
      <c r="C9" s="73"/>
    </row>
    <row r="10" ht="25" customHeight="1" spans="1:3">
      <c r="A10" s="75" t="s">
        <v>1825</v>
      </c>
      <c r="B10" s="71">
        <f>SUM(B11:B16)</f>
        <v>22455</v>
      </c>
      <c r="C10" s="71"/>
    </row>
    <row r="11" ht="25" customHeight="1" spans="1:3">
      <c r="A11" s="72" t="s">
        <v>1826</v>
      </c>
      <c r="B11" s="73">
        <v>21757</v>
      </c>
      <c r="C11" s="73"/>
    </row>
    <row r="12" ht="25" customHeight="1" spans="1:3">
      <c r="A12" s="72" t="s">
        <v>1827</v>
      </c>
      <c r="B12" s="73">
        <v>698</v>
      </c>
      <c r="C12" s="73"/>
    </row>
    <row r="13" ht="25" customHeight="1" spans="1:3">
      <c r="A13" s="72" t="s">
        <v>1828</v>
      </c>
      <c r="B13" s="73"/>
      <c r="C13" s="73"/>
    </row>
    <row r="14" ht="25" customHeight="1" spans="1:3">
      <c r="A14" s="76" t="s">
        <v>1829</v>
      </c>
      <c r="B14" s="77"/>
      <c r="C14" s="77"/>
    </row>
    <row r="15" ht="25" customHeight="1" spans="1:3">
      <c r="A15" s="76"/>
      <c r="B15" s="77"/>
      <c r="C15" s="77"/>
    </row>
    <row r="16" ht="25" customHeight="1" spans="1:3">
      <c r="A16" s="76"/>
      <c r="B16" s="77"/>
      <c r="C16" s="77"/>
    </row>
    <row r="17" ht="25" customHeight="1" spans="1:3">
      <c r="A17" s="78" t="s">
        <v>1830</v>
      </c>
      <c r="B17" s="71">
        <f>SUM(B18:B23)</f>
        <v>37069</v>
      </c>
      <c r="C17" s="71"/>
    </row>
    <row r="18" ht="25" customHeight="1" spans="1:3">
      <c r="A18" s="79" t="s">
        <v>1831</v>
      </c>
      <c r="B18" s="73">
        <v>36769</v>
      </c>
      <c r="C18" s="73"/>
    </row>
    <row r="19" ht="25" customHeight="1" spans="1:3">
      <c r="A19" s="80" t="s">
        <v>1832</v>
      </c>
      <c r="B19" s="73"/>
      <c r="C19" s="73"/>
    </row>
    <row r="20" ht="25" customHeight="1" spans="1:3">
      <c r="A20" s="80" t="s">
        <v>1833</v>
      </c>
      <c r="B20" s="73"/>
      <c r="C20" s="73"/>
    </row>
    <row r="21" ht="25" customHeight="1" spans="1:3">
      <c r="A21" s="80" t="s">
        <v>1834</v>
      </c>
      <c r="B21" s="73">
        <v>300</v>
      </c>
      <c r="C21" s="73"/>
    </row>
    <row r="22" ht="25" customHeight="1" spans="1:3">
      <c r="A22" s="76"/>
      <c r="B22" s="73"/>
      <c r="C22" s="73"/>
    </row>
    <row r="23" s="59" customFormat="1" ht="25" customHeight="1" spans="1:3">
      <c r="A23" s="76"/>
      <c r="B23" s="73"/>
      <c r="C23" s="73"/>
    </row>
    <row r="24" ht="25" customHeight="1" spans="1:3">
      <c r="A24" s="81" t="s">
        <v>1835</v>
      </c>
      <c r="B24" s="71">
        <f>SUM(B25:B28)</f>
        <v>8790</v>
      </c>
      <c r="C24" s="71"/>
    </row>
    <row r="25" ht="25" customHeight="1" spans="1:3">
      <c r="A25" s="72" t="s">
        <v>1836</v>
      </c>
      <c r="B25" s="73">
        <v>5274</v>
      </c>
      <c r="C25" s="73"/>
    </row>
    <row r="26" ht="25" customHeight="1" spans="1:3">
      <c r="A26" s="72" t="s">
        <v>1837</v>
      </c>
      <c r="B26" s="73">
        <v>3516</v>
      </c>
      <c r="C26" s="73"/>
    </row>
    <row r="27" s="59" customFormat="1" ht="25" customHeight="1" spans="1:3">
      <c r="A27" s="72" t="s">
        <v>1838</v>
      </c>
      <c r="B27" s="73"/>
      <c r="C27" s="73"/>
    </row>
    <row r="28" ht="25" customHeight="1" spans="1:3">
      <c r="A28" s="74" t="s">
        <v>1839</v>
      </c>
      <c r="B28" s="73"/>
      <c r="C28" s="73"/>
    </row>
    <row r="29" ht="25" customHeight="1" spans="1:3">
      <c r="A29" s="81" t="s">
        <v>1840</v>
      </c>
      <c r="B29" s="71">
        <f>SUM(B30:B34)</f>
        <v>440</v>
      </c>
      <c r="C29" s="71"/>
    </row>
    <row r="30" ht="25" customHeight="1" spans="1:3">
      <c r="A30" s="82" t="s">
        <v>1841</v>
      </c>
      <c r="B30" s="73">
        <v>440</v>
      </c>
      <c r="C30" s="73"/>
    </row>
    <row r="31" s="59" customFormat="1" ht="25" customHeight="1" spans="1:3">
      <c r="A31" s="82" t="s">
        <v>1842</v>
      </c>
      <c r="B31" s="73"/>
      <c r="C31" s="73"/>
    </row>
    <row r="32" ht="25" customHeight="1" spans="1:3">
      <c r="A32" s="82" t="s">
        <v>1843</v>
      </c>
      <c r="B32" s="73"/>
      <c r="C32" s="73"/>
    </row>
    <row r="33" ht="25" customHeight="1" spans="1:3">
      <c r="A33" s="83" t="s">
        <v>1844</v>
      </c>
      <c r="B33" s="73"/>
      <c r="C33" s="73"/>
    </row>
    <row r="34" ht="25" customHeight="1" spans="1:3">
      <c r="A34" s="76" t="s">
        <v>1845</v>
      </c>
      <c r="B34" s="73"/>
      <c r="C34" s="73"/>
    </row>
    <row r="35" s="59" customFormat="1" ht="25" customHeight="1" spans="1:3">
      <c r="A35" s="81" t="s">
        <v>1846</v>
      </c>
      <c r="B35" s="71">
        <f>SUM(B36:B40)</f>
        <v>294</v>
      </c>
      <c r="C35" s="71"/>
    </row>
    <row r="36" ht="25" customHeight="1" spans="1:3">
      <c r="A36" s="72" t="s">
        <v>1847</v>
      </c>
      <c r="B36" s="73">
        <v>294</v>
      </c>
      <c r="C36" s="73"/>
    </row>
    <row r="37" ht="25" customHeight="1" spans="1:3">
      <c r="A37" s="79" t="s">
        <v>1848</v>
      </c>
      <c r="B37" s="73"/>
      <c r="C37" s="73"/>
    </row>
    <row r="38" ht="25" customHeight="1" spans="1:3">
      <c r="A38" s="72" t="s">
        <v>1828</v>
      </c>
      <c r="B38" s="73"/>
      <c r="C38" s="73"/>
    </row>
    <row r="39" ht="25" customHeight="1" spans="1:3">
      <c r="A39" s="74" t="s">
        <v>1849</v>
      </c>
      <c r="B39" s="73"/>
      <c r="C39" s="73"/>
    </row>
    <row r="40" ht="25" customHeight="1" spans="1:3">
      <c r="A40" s="79" t="s">
        <v>1850</v>
      </c>
      <c r="B40" s="73"/>
      <c r="C40" s="73"/>
    </row>
    <row r="41" ht="25" customHeight="1" spans="1:3">
      <c r="A41" s="81" t="s">
        <v>1851</v>
      </c>
      <c r="B41" s="71">
        <f>SUM(B42:B45)</f>
        <v>150</v>
      </c>
      <c r="C41" s="71"/>
    </row>
    <row r="42" ht="25" customHeight="1" spans="1:3">
      <c r="A42" s="84" t="s">
        <v>1852</v>
      </c>
      <c r="B42" s="73">
        <v>50</v>
      </c>
      <c r="C42" s="73"/>
    </row>
    <row r="43" ht="25" customHeight="1" spans="1:3">
      <c r="A43" s="84" t="s">
        <v>1853</v>
      </c>
      <c r="B43" s="73">
        <v>100</v>
      </c>
      <c r="C43" s="73"/>
    </row>
    <row r="44" ht="25" customHeight="1" spans="1:3">
      <c r="A44" s="76" t="s">
        <v>1854</v>
      </c>
      <c r="B44" s="73"/>
      <c r="C44" s="73"/>
    </row>
    <row r="45" s="59" customFormat="1" ht="25" customHeight="1" spans="1:3">
      <c r="A45" s="82"/>
      <c r="B45" s="73"/>
      <c r="C45" s="73"/>
    </row>
    <row r="46" ht="25" customHeight="1" spans="1:3">
      <c r="A46" s="85" t="s">
        <v>1774</v>
      </c>
      <c r="B46" s="71">
        <f>SUM(B5:B45)/2</f>
        <v>146226</v>
      </c>
      <c r="C46" s="71"/>
    </row>
    <row r="47" ht="25" customHeight="1" spans="1:3">
      <c r="A47" s="84" t="s">
        <v>1855</v>
      </c>
      <c r="B47" s="73">
        <v>129044</v>
      </c>
      <c r="C47" s="73"/>
    </row>
    <row r="48" ht="25" customHeight="1" spans="1:3">
      <c r="A48" s="76"/>
      <c r="B48" s="77"/>
      <c r="C48" s="77"/>
    </row>
    <row r="49" ht="25" customHeight="1" spans="1:3">
      <c r="A49" s="86" t="s">
        <v>1622</v>
      </c>
      <c r="B49" s="71">
        <f>B46+B47</f>
        <v>275270</v>
      </c>
      <c r="C49" s="71"/>
    </row>
    <row r="50" ht="25" customHeight="1"/>
    <row r="51" ht="25" customHeight="1"/>
    <row r="52" ht="25" customHeight="1"/>
  </sheetData>
  <mergeCells count="1">
    <mergeCell ref="A2:C2"/>
  </mergeCells>
  <printOptions horizontalCentered="1"/>
  <pageMargins left="0.588888888888889" right="0.588888888888889" top="0.938888888888889" bottom="0.938888888888889" header="0.309027777777778" footer="0.309027777777778"/>
  <pageSetup paperSize="9" scale="72" fitToHeight="0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showZeros="0" tabSelected="1" workbookViewId="0">
      <selection activeCell="D3" sqref="D3"/>
    </sheetView>
  </sheetViews>
  <sheetFormatPr defaultColWidth="9" defaultRowHeight="14.25" outlineLevelCol="3"/>
  <cols>
    <col min="1" max="1" width="37.125" style="45" customWidth="1"/>
    <col min="2" max="2" width="15.5" style="45" customWidth="1"/>
    <col min="3" max="3" width="14.25" style="45" customWidth="1"/>
    <col min="4" max="4" width="14.625" style="45" customWidth="1"/>
    <col min="5" max="251" width="9" style="45" customWidth="1"/>
  </cols>
  <sheetData>
    <row r="1" ht="26" customHeight="1" spans="1:4">
      <c r="A1" s="46" t="s">
        <v>1856</v>
      </c>
      <c r="B1" s="46"/>
      <c r="C1" s="46"/>
      <c r="D1" s="47"/>
    </row>
    <row r="2" ht="36.75" customHeight="1" spans="1:4">
      <c r="A2" s="48" t="s">
        <v>1857</v>
      </c>
      <c r="B2" s="48"/>
      <c r="C2" s="48"/>
      <c r="D2" s="48"/>
    </row>
    <row r="3" ht="30" customHeight="1" spans="1:4">
      <c r="A3" s="49"/>
      <c r="B3" s="49"/>
      <c r="C3" s="49"/>
      <c r="D3" s="50" t="s">
        <v>1858</v>
      </c>
    </row>
    <row r="4" ht="33.75" customHeight="1" spans="1:4">
      <c r="A4" s="25" t="s">
        <v>1503</v>
      </c>
      <c r="B4" s="51" t="s">
        <v>1504</v>
      </c>
      <c r="C4" s="51" t="s">
        <v>1859</v>
      </c>
      <c r="D4" s="51" t="s">
        <v>1860</v>
      </c>
    </row>
    <row r="5" ht="24.95" customHeight="1" spans="1:4">
      <c r="A5" s="29" t="s">
        <v>1861</v>
      </c>
      <c r="B5" s="7">
        <v>56880</v>
      </c>
      <c r="C5" s="29"/>
      <c r="D5" s="52" t="e">
        <f>(B5-C5)/C5*100</f>
        <v>#DIV/0!</v>
      </c>
    </row>
    <row r="6" ht="24.95" customHeight="1" spans="1:4">
      <c r="A6" s="29" t="s">
        <v>1862</v>
      </c>
      <c r="B6" s="7">
        <v>3525866</v>
      </c>
      <c r="C6" s="7">
        <v>3811332</v>
      </c>
      <c r="D6" s="53">
        <f t="shared" ref="D6:D11" si="0">(B6-C6)/C6*100</f>
        <v>-7.5</v>
      </c>
    </row>
    <row r="7" ht="24.95" customHeight="1" spans="1:4">
      <c r="A7" s="29" t="s">
        <v>1863</v>
      </c>
      <c r="B7" s="7">
        <f>B8+B9</f>
        <v>13919400</v>
      </c>
      <c r="C7" s="7">
        <f>C8+C9</f>
        <v>15197750</v>
      </c>
      <c r="D7" s="53">
        <f>(B7-C7)/C7*100</f>
        <v>-8.4</v>
      </c>
    </row>
    <row r="8" ht="24.95" customHeight="1" spans="1:4">
      <c r="A8" s="29" t="s">
        <v>1864</v>
      </c>
      <c r="B8" s="7">
        <v>13919400</v>
      </c>
      <c r="C8" s="7">
        <v>15197750</v>
      </c>
      <c r="D8" s="53">
        <f>(B8-C8)/C8*100</f>
        <v>-8.4</v>
      </c>
    </row>
    <row r="9" ht="24.95" customHeight="1" spans="1:4">
      <c r="A9" s="54" t="s">
        <v>1865</v>
      </c>
      <c r="B9" s="55"/>
      <c r="C9" s="55"/>
      <c r="D9" s="53" t="e">
        <f>(B9-C9)/C9*100</f>
        <v>#DIV/0!</v>
      </c>
    </row>
    <row r="10" ht="24.95" customHeight="1" spans="1:4">
      <c r="A10" s="29"/>
      <c r="B10" s="7"/>
      <c r="C10" s="29"/>
      <c r="D10" s="52" t="e">
        <f>(B10-C10)/C10*100</f>
        <v>#DIV/0!</v>
      </c>
    </row>
    <row r="11" ht="24.95" customHeight="1" spans="1:4">
      <c r="A11" s="25" t="s">
        <v>1866</v>
      </c>
      <c r="B11" s="25">
        <f>B5+B6+B7</f>
        <v>17502146</v>
      </c>
      <c r="C11" s="25">
        <f>C5+C6+C7</f>
        <v>19009082</v>
      </c>
      <c r="D11" s="53">
        <f>(B11-C11)/C11*100</f>
        <v>-7.9</v>
      </c>
    </row>
    <row r="12" ht="142.5" customHeight="1" spans="1:4">
      <c r="A12" s="56" t="s">
        <v>1867</v>
      </c>
      <c r="B12" s="56"/>
      <c r="C12" s="56"/>
      <c r="D12" s="56"/>
    </row>
  </sheetData>
  <mergeCells count="2">
    <mergeCell ref="A2:D2"/>
    <mergeCell ref="A12:D12"/>
  </mergeCells>
  <printOptions horizontalCentered="1"/>
  <pageMargins left="0.75" right="0.75" top="0.938888888888889" bottom="0.938888888888889" header="0.309027777777778" footer="0.309027777777778"/>
  <pageSetup paperSize="9" orientation="landscape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6"/>
  <sheetViews>
    <sheetView workbookViewId="0">
      <pane xSplit="1" ySplit="5" topLeftCell="B5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4.25"/>
  <cols>
    <col min="1" max="1" width="6.5" style="21" customWidth="1"/>
    <col min="2" max="2" width="43.125" style="21" customWidth="1"/>
    <col min="3" max="3" width="22.75" style="21" customWidth="1"/>
    <col min="4" max="4" width="11.5" style="21" customWidth="1"/>
    <col min="5" max="6" width="9.875" style="21" customWidth="1"/>
    <col min="7" max="7" width="7.75" style="21" customWidth="1"/>
    <col min="8" max="8" width="10.125" style="21" customWidth="1"/>
    <col min="9" max="9" width="9" style="21" customWidth="1"/>
    <col min="10" max="256" width="9" style="1" customWidth="1"/>
  </cols>
  <sheetData>
    <row r="1" ht="33" customHeight="1" spans="1:2">
      <c r="A1" s="2" t="s">
        <v>1868</v>
      </c>
      <c r="B1" s="2"/>
    </row>
    <row r="2" ht="42" customHeight="1" spans="1:9">
      <c r="A2" s="22" t="s">
        <v>1869</v>
      </c>
      <c r="B2" s="22"/>
      <c r="C2" s="22"/>
      <c r="D2" s="22"/>
      <c r="E2" s="22"/>
      <c r="F2" s="22"/>
      <c r="G2" s="22"/>
      <c r="H2" s="22"/>
      <c r="I2" s="22"/>
    </row>
    <row r="3" ht="33.75" customHeight="1" spans="1:9">
      <c r="A3" s="22"/>
      <c r="B3" s="22"/>
      <c r="C3" s="22"/>
      <c r="D3" s="22"/>
      <c r="E3" s="22"/>
      <c r="F3" s="22"/>
      <c r="G3" s="23" t="s">
        <v>2</v>
      </c>
      <c r="H3" s="23"/>
      <c r="I3" s="23"/>
    </row>
    <row r="4" ht="24.95" customHeight="1" spans="1:9">
      <c r="A4" s="24" t="s">
        <v>1870</v>
      </c>
      <c r="B4" s="25" t="s">
        <v>1871</v>
      </c>
      <c r="C4" s="25" t="s">
        <v>1872</v>
      </c>
      <c r="D4" s="25" t="s">
        <v>1873</v>
      </c>
      <c r="E4" s="25" t="s">
        <v>1874</v>
      </c>
      <c r="F4" s="25"/>
      <c r="G4" s="25"/>
      <c r="H4" s="25"/>
      <c r="I4" s="25" t="s">
        <v>40</v>
      </c>
    </row>
    <row r="5" ht="24.95" customHeight="1" spans="1:9">
      <c r="A5" s="24"/>
      <c r="B5" s="25"/>
      <c r="C5" s="25"/>
      <c r="D5" s="25"/>
      <c r="E5" s="26" t="s">
        <v>1875</v>
      </c>
      <c r="F5" s="26" t="s">
        <v>1876</v>
      </c>
      <c r="G5" s="25" t="s">
        <v>1877</v>
      </c>
      <c r="H5" s="25" t="s">
        <v>1878</v>
      </c>
      <c r="I5" s="25"/>
    </row>
    <row r="6" ht="24.95" customHeight="1" spans="1:9">
      <c r="A6" s="27"/>
      <c r="B6" s="28" t="s">
        <v>1879</v>
      </c>
      <c r="C6" s="27"/>
      <c r="D6" s="27"/>
      <c r="E6" s="27"/>
      <c r="F6" s="27"/>
      <c r="G6" s="27"/>
      <c r="H6" s="29"/>
      <c r="I6" s="29"/>
    </row>
    <row r="7" ht="24.95" customHeight="1" spans="1:9">
      <c r="A7" s="30">
        <v>1</v>
      </c>
      <c r="B7" s="27" t="s">
        <v>1880</v>
      </c>
      <c r="C7" s="31" t="s">
        <v>1881</v>
      </c>
      <c r="D7" s="30">
        <v>6264</v>
      </c>
      <c r="E7" s="30"/>
      <c r="F7" s="30">
        <v>6264</v>
      </c>
      <c r="G7" s="30"/>
      <c r="H7" s="7"/>
      <c r="I7" s="7"/>
    </row>
    <row r="8" ht="24.95" customHeight="1" spans="1:9">
      <c r="A8" s="30"/>
      <c r="B8" s="32" t="s">
        <v>1882</v>
      </c>
      <c r="C8" s="33" t="s">
        <v>1883</v>
      </c>
      <c r="D8" s="30">
        <v>1151</v>
      </c>
      <c r="E8" s="30">
        <v>1151</v>
      </c>
      <c r="F8" s="30"/>
      <c r="G8" s="30"/>
      <c r="H8" s="7"/>
      <c r="I8" s="7"/>
    </row>
    <row r="9" ht="24.95" customHeight="1" spans="1:9">
      <c r="A9" s="30"/>
      <c r="B9" s="34" t="s">
        <v>1884</v>
      </c>
      <c r="C9" s="33" t="s">
        <v>1885</v>
      </c>
      <c r="D9" s="35">
        <v>490</v>
      </c>
      <c r="E9" s="35">
        <v>280</v>
      </c>
      <c r="F9" s="36">
        <v>210</v>
      </c>
      <c r="G9" s="30"/>
      <c r="H9" s="7"/>
      <c r="I9" s="7"/>
    </row>
    <row r="10" ht="24.95" customHeight="1" spans="1:9">
      <c r="A10" s="30">
        <v>2</v>
      </c>
      <c r="B10" s="27" t="s">
        <v>1886</v>
      </c>
      <c r="C10" s="31" t="s">
        <v>1887</v>
      </c>
      <c r="D10" s="30">
        <v>157</v>
      </c>
      <c r="E10" s="30"/>
      <c r="F10" s="30">
        <v>157</v>
      </c>
      <c r="G10" s="30"/>
      <c r="H10" s="7"/>
      <c r="I10" s="7"/>
    </row>
    <row r="11" ht="24.95" customHeight="1" spans="1:9">
      <c r="A11" s="30"/>
      <c r="B11" s="37" t="s">
        <v>1888</v>
      </c>
      <c r="C11" s="38" t="s">
        <v>1889</v>
      </c>
      <c r="D11" s="39">
        <v>80</v>
      </c>
      <c r="E11" s="30"/>
      <c r="F11" s="30">
        <v>80</v>
      </c>
      <c r="G11" s="30"/>
      <c r="H11" s="7"/>
      <c r="I11" s="7"/>
    </row>
    <row r="12" ht="24.95" customHeight="1" spans="1:9">
      <c r="A12" s="30">
        <v>3</v>
      </c>
      <c r="B12" s="27" t="s">
        <v>1890</v>
      </c>
      <c r="C12" s="31" t="s">
        <v>1891</v>
      </c>
      <c r="D12" s="30">
        <v>47</v>
      </c>
      <c r="E12" s="30">
        <v>47</v>
      </c>
      <c r="F12" s="30"/>
      <c r="G12" s="30"/>
      <c r="H12" s="7"/>
      <c r="I12" s="7"/>
    </row>
    <row r="13" ht="24.95" customHeight="1" spans="1:9">
      <c r="A13" s="30"/>
      <c r="B13" s="27" t="s">
        <v>1892</v>
      </c>
      <c r="C13" s="31" t="s">
        <v>1893</v>
      </c>
      <c r="D13" s="30">
        <v>24</v>
      </c>
      <c r="E13" s="30">
        <v>24</v>
      </c>
      <c r="F13" s="30"/>
      <c r="G13" s="30"/>
      <c r="H13" s="7"/>
      <c r="I13" s="7"/>
    </row>
    <row r="14" ht="24.95" customHeight="1" spans="1:9">
      <c r="A14" s="30">
        <v>4</v>
      </c>
      <c r="B14" s="27" t="s">
        <v>1894</v>
      </c>
      <c r="C14" s="31" t="s">
        <v>1895</v>
      </c>
      <c r="D14" s="30">
        <v>3938</v>
      </c>
      <c r="E14" s="30">
        <v>2750</v>
      </c>
      <c r="F14" s="30">
        <v>1188</v>
      </c>
      <c r="G14" s="30"/>
      <c r="H14" s="7"/>
      <c r="I14" s="7"/>
    </row>
    <row r="15" ht="24.95" customHeight="1" spans="1:9">
      <c r="A15" s="30"/>
      <c r="B15" s="10" t="s">
        <v>1896</v>
      </c>
      <c r="C15" s="40" t="s">
        <v>1897</v>
      </c>
      <c r="D15" s="41">
        <v>1539</v>
      </c>
      <c r="E15" s="30">
        <v>1539</v>
      </c>
      <c r="F15" s="30"/>
      <c r="G15" s="30"/>
      <c r="H15" s="7"/>
      <c r="I15" s="42"/>
    </row>
    <row r="16" ht="24.95" customHeight="1" spans="1:9">
      <c r="A16" s="30">
        <v>5</v>
      </c>
      <c r="B16" s="27" t="s">
        <v>1898</v>
      </c>
      <c r="C16" s="31"/>
      <c r="D16" s="30"/>
      <c r="E16" s="30"/>
      <c r="F16" s="30"/>
      <c r="G16" s="30"/>
      <c r="H16" s="7"/>
      <c r="I16" s="7"/>
    </row>
    <row r="17" ht="24.95" customHeight="1" spans="1:9">
      <c r="A17" s="30">
        <v>6</v>
      </c>
      <c r="B17" s="27" t="s">
        <v>1899</v>
      </c>
      <c r="C17" s="31"/>
      <c r="D17" s="30"/>
      <c r="E17" s="30"/>
      <c r="F17" s="30"/>
      <c r="G17" s="30"/>
      <c r="H17" s="7"/>
      <c r="I17" s="7"/>
    </row>
    <row r="18" ht="24.95" customHeight="1" spans="1:9">
      <c r="A18" s="30">
        <v>7</v>
      </c>
      <c r="B18" s="27" t="s">
        <v>1900</v>
      </c>
      <c r="C18" s="31"/>
      <c r="D18" s="30"/>
      <c r="E18" s="30"/>
      <c r="F18" s="30"/>
      <c r="G18" s="30"/>
      <c r="H18" s="7"/>
      <c r="I18" s="7"/>
    </row>
    <row r="19" ht="24.95" customHeight="1" spans="1:9">
      <c r="A19" s="30">
        <v>8</v>
      </c>
      <c r="B19" s="27" t="s">
        <v>1901</v>
      </c>
      <c r="C19" s="31"/>
      <c r="D19" s="30"/>
      <c r="E19" s="30"/>
      <c r="F19" s="30"/>
      <c r="G19" s="30"/>
      <c r="H19" s="7"/>
      <c r="I19" s="7"/>
    </row>
    <row r="20" ht="24.95" customHeight="1" spans="1:9">
      <c r="A20" s="30">
        <v>9</v>
      </c>
      <c r="B20" s="27" t="s">
        <v>1902</v>
      </c>
      <c r="C20" s="31"/>
      <c r="D20" s="30"/>
      <c r="E20" s="30"/>
      <c r="F20" s="30"/>
      <c r="G20" s="30"/>
      <c r="H20" s="7"/>
      <c r="I20" s="7"/>
    </row>
    <row r="21" ht="24.95" customHeight="1" spans="1:9">
      <c r="A21" s="30">
        <v>10</v>
      </c>
      <c r="B21" s="27" t="s">
        <v>1903</v>
      </c>
      <c r="C21" s="31"/>
      <c r="D21" s="30"/>
      <c r="E21" s="30"/>
      <c r="F21" s="30"/>
      <c r="G21" s="30"/>
      <c r="H21" s="7"/>
      <c r="I21" s="7"/>
    </row>
    <row r="22" ht="24.95" customHeight="1" spans="1:9">
      <c r="A22" s="30">
        <v>11</v>
      </c>
      <c r="B22" s="27" t="s">
        <v>1904</v>
      </c>
      <c r="C22" s="31"/>
      <c r="D22" s="30"/>
      <c r="E22" s="30"/>
      <c r="F22" s="30"/>
      <c r="G22" s="30"/>
      <c r="H22" s="7"/>
      <c r="I22" s="7"/>
    </row>
    <row r="23" ht="24.95" customHeight="1" spans="1:9">
      <c r="A23" s="30">
        <v>12</v>
      </c>
      <c r="B23" s="27" t="s">
        <v>1905</v>
      </c>
      <c r="C23" s="31"/>
      <c r="D23" s="30"/>
      <c r="E23" s="30"/>
      <c r="F23" s="30"/>
      <c r="G23" s="30"/>
      <c r="H23" s="7"/>
      <c r="I23" s="7"/>
    </row>
    <row r="24" ht="24.95" customHeight="1" spans="1:9">
      <c r="A24" s="30">
        <v>13</v>
      </c>
      <c r="B24" s="27" t="s">
        <v>1906</v>
      </c>
      <c r="C24" s="31"/>
      <c r="D24" s="30"/>
      <c r="E24" s="30"/>
      <c r="F24" s="30"/>
      <c r="G24" s="30"/>
      <c r="H24" s="7"/>
      <c r="I24" s="7"/>
    </row>
    <row r="25" ht="24.95" customHeight="1" spans="1:9">
      <c r="A25" s="30">
        <v>14</v>
      </c>
      <c r="B25" s="27" t="s">
        <v>1907</v>
      </c>
      <c r="C25" s="31"/>
      <c r="D25" s="30"/>
      <c r="E25" s="30"/>
      <c r="F25" s="30"/>
      <c r="G25" s="30"/>
      <c r="H25" s="7"/>
      <c r="I25" s="7"/>
    </row>
    <row r="26" ht="24.95" customHeight="1" spans="1:9">
      <c r="A26" s="30">
        <v>15</v>
      </c>
      <c r="B26" s="27" t="s">
        <v>1908</v>
      </c>
      <c r="C26" s="31"/>
      <c r="D26" s="30"/>
      <c r="E26" s="30"/>
      <c r="F26" s="30"/>
      <c r="G26" s="30"/>
      <c r="H26" s="7"/>
      <c r="I26" s="7"/>
    </row>
    <row r="27" ht="24.95" customHeight="1" spans="1:9">
      <c r="A27" s="30">
        <v>16</v>
      </c>
      <c r="B27" s="27" t="s">
        <v>1909</v>
      </c>
      <c r="C27" s="31"/>
      <c r="D27" s="30"/>
      <c r="E27" s="30"/>
      <c r="F27" s="30"/>
      <c r="G27" s="30"/>
      <c r="H27" s="7"/>
      <c r="I27" s="7"/>
    </row>
    <row r="28" ht="24.95" customHeight="1" spans="1:9">
      <c r="A28" s="30">
        <v>17</v>
      </c>
      <c r="B28" s="27" t="s">
        <v>1910</v>
      </c>
      <c r="C28" s="31"/>
      <c r="D28" s="30"/>
      <c r="E28" s="30"/>
      <c r="F28" s="30"/>
      <c r="G28" s="30"/>
      <c r="H28" s="7"/>
      <c r="I28" s="7"/>
    </row>
    <row r="29" ht="24.95" customHeight="1" spans="1:9">
      <c r="A29" s="30">
        <v>18</v>
      </c>
      <c r="B29" s="27" t="s">
        <v>1911</v>
      </c>
      <c r="C29" s="31"/>
      <c r="D29" s="30"/>
      <c r="E29" s="30"/>
      <c r="F29" s="30"/>
      <c r="G29" s="30"/>
      <c r="H29" s="7"/>
      <c r="I29" s="7"/>
    </row>
    <row r="30" ht="24.95" customHeight="1" spans="1:9">
      <c r="A30" s="30">
        <v>19</v>
      </c>
      <c r="B30" s="27" t="s">
        <v>1912</v>
      </c>
      <c r="C30" s="31"/>
      <c r="D30" s="30"/>
      <c r="E30" s="30"/>
      <c r="F30" s="30"/>
      <c r="G30" s="30"/>
      <c r="H30" s="7"/>
      <c r="I30" s="7"/>
    </row>
    <row r="31" ht="24.95" customHeight="1" spans="1:9">
      <c r="A31" s="30">
        <v>20</v>
      </c>
      <c r="B31" s="27" t="s">
        <v>1913</v>
      </c>
      <c r="C31" s="31"/>
      <c r="D31" s="30"/>
      <c r="E31" s="30"/>
      <c r="F31" s="30"/>
      <c r="G31" s="30"/>
      <c r="H31" s="7"/>
      <c r="I31" s="7"/>
    </row>
    <row r="32" ht="24.95" customHeight="1" spans="1:9">
      <c r="A32" s="30">
        <v>21</v>
      </c>
      <c r="B32" s="27" t="s">
        <v>1914</v>
      </c>
      <c r="C32" s="31"/>
      <c r="D32" s="30"/>
      <c r="E32" s="30"/>
      <c r="F32" s="30"/>
      <c r="G32" s="30"/>
      <c r="H32" s="7"/>
      <c r="I32" s="7"/>
    </row>
    <row r="33" ht="24.95" customHeight="1" spans="1:9">
      <c r="A33" s="30">
        <v>22</v>
      </c>
      <c r="B33" s="27" t="s">
        <v>1915</v>
      </c>
      <c r="C33" s="31" t="s">
        <v>1916</v>
      </c>
      <c r="D33" s="30">
        <v>224.5</v>
      </c>
      <c r="E33" s="30"/>
      <c r="F33" s="30">
        <v>224.5</v>
      </c>
      <c r="G33" s="30"/>
      <c r="H33" s="7"/>
      <c r="I33" s="7"/>
    </row>
    <row r="34" ht="24.95" customHeight="1" spans="1:9">
      <c r="A34" s="30"/>
      <c r="B34" s="27" t="s">
        <v>1917</v>
      </c>
      <c r="C34" s="31" t="s">
        <v>1918</v>
      </c>
      <c r="D34" s="30">
        <v>8.92</v>
      </c>
      <c r="E34" s="30">
        <v>8.92</v>
      </c>
      <c r="F34" s="30"/>
      <c r="G34" s="30"/>
      <c r="H34" s="7"/>
      <c r="I34" s="7"/>
    </row>
    <row r="35" ht="24.95" customHeight="1" spans="1:9">
      <c r="A35" s="30">
        <v>23</v>
      </c>
      <c r="B35" s="27" t="s">
        <v>1919</v>
      </c>
      <c r="C35" s="31"/>
      <c r="D35" s="30"/>
      <c r="E35" s="30"/>
      <c r="F35" s="30"/>
      <c r="G35" s="30"/>
      <c r="H35" s="7"/>
      <c r="I35" s="7"/>
    </row>
    <row r="36" ht="24.95" customHeight="1" spans="1:9">
      <c r="A36" s="30">
        <v>24</v>
      </c>
      <c r="B36" s="27" t="s">
        <v>1920</v>
      </c>
      <c r="C36" s="31"/>
      <c r="D36" s="30"/>
      <c r="E36" s="30"/>
      <c r="F36" s="30"/>
      <c r="G36" s="30"/>
      <c r="H36" s="7"/>
      <c r="I36" s="7"/>
    </row>
    <row r="37" ht="24.95" customHeight="1" spans="1:9">
      <c r="A37" s="30">
        <v>25</v>
      </c>
      <c r="B37" s="27" t="s">
        <v>1921</v>
      </c>
      <c r="C37" s="31" t="s">
        <v>1922</v>
      </c>
      <c r="D37" s="30">
        <v>3708.1</v>
      </c>
      <c r="E37" s="30">
        <v>2644</v>
      </c>
      <c r="F37" s="30">
        <v>916</v>
      </c>
      <c r="G37" s="30">
        <v>148.1</v>
      </c>
      <c r="H37" s="7"/>
      <c r="I37" s="7"/>
    </row>
    <row r="38" ht="24.95" customHeight="1" spans="1:9">
      <c r="A38" s="30">
        <v>26</v>
      </c>
      <c r="B38" s="27" t="s">
        <v>1923</v>
      </c>
      <c r="C38" s="31"/>
      <c r="D38" s="30"/>
      <c r="E38" s="30"/>
      <c r="F38" s="30"/>
      <c r="G38" s="30"/>
      <c r="H38" s="7"/>
      <c r="I38" s="7"/>
    </row>
    <row r="39" ht="24.95" customHeight="1" spans="1:9">
      <c r="A39" s="30">
        <v>27</v>
      </c>
      <c r="B39" s="27" t="s">
        <v>1924</v>
      </c>
      <c r="C39" s="31"/>
      <c r="D39" s="30"/>
      <c r="E39" s="30"/>
      <c r="F39" s="30"/>
      <c r="G39" s="30"/>
      <c r="H39" s="7"/>
      <c r="I39" s="7"/>
    </row>
    <row r="40" ht="24.95" customHeight="1" spans="1:9">
      <c r="A40" s="30">
        <v>28</v>
      </c>
      <c r="B40" s="27" t="s">
        <v>1925</v>
      </c>
      <c r="C40" s="31" t="s">
        <v>1926</v>
      </c>
      <c r="D40" s="30">
        <v>954</v>
      </c>
      <c r="E40" s="30">
        <v>668</v>
      </c>
      <c r="F40" s="30">
        <v>286</v>
      </c>
      <c r="G40" s="30"/>
      <c r="H40" s="7"/>
      <c r="I40" s="7"/>
    </row>
    <row r="41" ht="24.95" customHeight="1" spans="1:9">
      <c r="A41" s="30"/>
      <c r="B41" s="27" t="s">
        <v>1927</v>
      </c>
      <c r="C41" s="31" t="s">
        <v>1928</v>
      </c>
      <c r="D41" s="30">
        <v>209</v>
      </c>
      <c r="E41" s="30">
        <v>209</v>
      </c>
      <c r="F41" s="30"/>
      <c r="G41" s="30"/>
      <c r="H41" s="7"/>
      <c r="I41" s="7"/>
    </row>
    <row r="42" ht="24.95" customHeight="1" spans="1:9">
      <c r="A42" s="30">
        <v>29</v>
      </c>
      <c r="B42" s="27" t="s">
        <v>1929</v>
      </c>
      <c r="C42" s="31" t="s">
        <v>1926</v>
      </c>
      <c r="D42" s="30">
        <v>1467</v>
      </c>
      <c r="E42" s="30">
        <v>1027</v>
      </c>
      <c r="F42" s="30">
        <v>440</v>
      </c>
      <c r="G42" s="30"/>
      <c r="H42" s="7"/>
      <c r="I42" s="7"/>
    </row>
    <row r="43" ht="24.95" customHeight="1" spans="1:9">
      <c r="A43" s="30"/>
      <c r="B43" s="27" t="s">
        <v>1930</v>
      </c>
      <c r="C43" s="31" t="s">
        <v>1928</v>
      </c>
      <c r="D43" s="30">
        <v>336</v>
      </c>
      <c r="E43" s="30">
        <v>336</v>
      </c>
      <c r="F43" s="30"/>
      <c r="G43" s="30"/>
      <c r="H43" s="7"/>
      <c r="I43" s="7"/>
    </row>
    <row r="44" ht="24.95" customHeight="1" spans="1:9">
      <c r="A44" s="30">
        <v>30</v>
      </c>
      <c r="B44" s="27" t="s">
        <v>1931</v>
      </c>
      <c r="C44" s="31"/>
      <c r="D44" s="30"/>
      <c r="E44" s="30"/>
      <c r="F44" s="30"/>
      <c r="G44" s="30"/>
      <c r="H44" s="7"/>
      <c r="I44" s="7"/>
    </row>
    <row r="45" ht="24.95" customHeight="1" spans="1:9">
      <c r="A45" s="30">
        <v>31</v>
      </c>
      <c r="B45" s="27" t="s">
        <v>1932</v>
      </c>
      <c r="C45" s="31" t="s">
        <v>1933</v>
      </c>
      <c r="D45" s="30">
        <v>1238</v>
      </c>
      <c r="E45" s="30">
        <v>1238</v>
      </c>
      <c r="F45" s="30"/>
      <c r="G45" s="30"/>
      <c r="H45" s="7"/>
      <c r="I45" s="7"/>
    </row>
    <row r="46" ht="24.95" customHeight="1" spans="1:9">
      <c r="A46" s="30">
        <v>32</v>
      </c>
      <c r="B46" s="27" t="s">
        <v>1934</v>
      </c>
      <c r="C46" s="31"/>
      <c r="D46" s="30"/>
      <c r="E46" s="30"/>
      <c r="F46" s="30"/>
      <c r="G46" s="30"/>
      <c r="H46" s="7"/>
      <c r="I46" s="7"/>
    </row>
    <row r="47" ht="24.95" customHeight="1" spans="1:9">
      <c r="A47" s="30">
        <v>33</v>
      </c>
      <c r="B47" s="27" t="s">
        <v>1935</v>
      </c>
      <c r="C47" s="31" t="s">
        <v>1936</v>
      </c>
      <c r="D47" s="30">
        <v>1179</v>
      </c>
      <c r="E47" s="30">
        <v>1179</v>
      </c>
      <c r="F47" s="30"/>
      <c r="G47" s="30"/>
      <c r="H47" s="7"/>
      <c r="I47" s="7"/>
    </row>
    <row r="48" ht="24.95" customHeight="1" spans="1:9">
      <c r="A48" s="30"/>
      <c r="B48" s="27" t="s">
        <v>1935</v>
      </c>
      <c r="C48" s="31" t="s">
        <v>1937</v>
      </c>
      <c r="D48" s="30">
        <v>2441</v>
      </c>
      <c r="E48" s="30">
        <v>2441</v>
      </c>
      <c r="F48" s="30"/>
      <c r="G48" s="30"/>
      <c r="H48" s="7"/>
      <c r="I48" s="7"/>
    </row>
    <row r="49" ht="24.95" customHeight="1" spans="1:9">
      <c r="A49" s="30"/>
      <c r="B49" s="27" t="s">
        <v>1938</v>
      </c>
      <c r="C49" s="31" t="s">
        <v>1939</v>
      </c>
      <c r="D49" s="30">
        <v>578.81</v>
      </c>
      <c r="E49" s="30">
        <v>578.81</v>
      </c>
      <c r="F49" s="30"/>
      <c r="G49" s="30"/>
      <c r="H49" s="7"/>
      <c r="I49" s="7"/>
    </row>
    <row r="50" ht="24.95" customHeight="1" spans="1:9">
      <c r="A50" s="30">
        <v>34</v>
      </c>
      <c r="B50" s="27" t="s">
        <v>1940</v>
      </c>
      <c r="C50" s="31" t="s">
        <v>1941</v>
      </c>
      <c r="D50" s="30">
        <v>877.2</v>
      </c>
      <c r="E50" s="30">
        <v>722.4</v>
      </c>
      <c r="F50" s="30">
        <v>154.8</v>
      </c>
      <c r="G50" s="30"/>
      <c r="H50" s="7"/>
      <c r="I50" s="7"/>
    </row>
    <row r="51" ht="24.95" customHeight="1" spans="1:9">
      <c r="A51" s="30"/>
      <c r="B51" s="27" t="s">
        <v>1942</v>
      </c>
      <c r="C51" s="31" t="s">
        <v>1943</v>
      </c>
      <c r="D51" s="30">
        <v>1195.6</v>
      </c>
      <c r="E51" s="30">
        <v>955.6</v>
      </c>
      <c r="F51" s="30">
        <v>240</v>
      </c>
      <c r="G51" s="30"/>
      <c r="H51" s="7"/>
      <c r="I51" s="7"/>
    </row>
    <row r="52" ht="24.95" customHeight="1" spans="1:9">
      <c r="A52" s="30">
        <v>35</v>
      </c>
      <c r="B52" s="27" t="s">
        <v>1944</v>
      </c>
      <c r="C52" s="31"/>
      <c r="D52" s="30"/>
      <c r="E52" s="30"/>
      <c r="F52" s="30"/>
      <c r="G52" s="30"/>
      <c r="H52" s="7"/>
      <c r="I52" s="7"/>
    </row>
    <row r="53" ht="24.95" customHeight="1" spans="1:9">
      <c r="A53" s="30">
        <v>36</v>
      </c>
      <c r="B53" s="27" t="s">
        <v>1945</v>
      </c>
      <c r="C53" s="31" t="s">
        <v>1946</v>
      </c>
      <c r="D53" s="30">
        <v>6299</v>
      </c>
      <c r="E53" s="30">
        <v>6299</v>
      </c>
      <c r="F53" s="30"/>
      <c r="G53" s="30"/>
      <c r="H53" s="7"/>
      <c r="I53" s="7"/>
    </row>
    <row r="54" ht="24.95" customHeight="1" spans="1:9">
      <c r="A54" s="30">
        <v>37</v>
      </c>
      <c r="B54" s="27" t="s">
        <v>1947</v>
      </c>
      <c r="C54" s="31"/>
      <c r="D54" s="30"/>
      <c r="E54" s="30"/>
      <c r="F54" s="30"/>
      <c r="G54" s="30"/>
      <c r="H54" s="7"/>
      <c r="I54" s="7"/>
    </row>
    <row r="55" ht="24.95" customHeight="1" spans="1:9">
      <c r="A55" s="30">
        <v>38</v>
      </c>
      <c r="B55" s="27" t="s">
        <v>1948</v>
      </c>
      <c r="C55" s="31"/>
      <c r="D55" s="30"/>
      <c r="E55" s="30"/>
      <c r="F55" s="30"/>
      <c r="G55" s="30"/>
      <c r="H55" s="7"/>
      <c r="I55" s="7"/>
    </row>
    <row r="56" ht="24.95" customHeight="1" spans="1:9">
      <c r="A56" s="30">
        <v>39</v>
      </c>
      <c r="B56" s="27" t="s">
        <v>1949</v>
      </c>
      <c r="C56" s="31"/>
      <c r="D56" s="30"/>
      <c r="E56" s="30"/>
      <c r="F56" s="30"/>
      <c r="G56" s="30"/>
      <c r="H56" s="7"/>
      <c r="I56" s="7"/>
    </row>
    <row r="57" ht="24.95" customHeight="1" spans="1:9">
      <c r="A57" s="30">
        <v>40</v>
      </c>
      <c r="B57" s="27" t="s">
        <v>1950</v>
      </c>
      <c r="C57" s="31"/>
      <c r="D57" s="30"/>
      <c r="E57" s="30"/>
      <c r="F57" s="30"/>
      <c r="G57" s="30"/>
      <c r="H57" s="7"/>
      <c r="I57" s="7"/>
    </row>
    <row r="58" ht="24.95" customHeight="1" spans="1:9">
      <c r="A58" s="30">
        <v>41</v>
      </c>
      <c r="B58" s="27" t="s">
        <v>1951</v>
      </c>
      <c r="C58" s="31"/>
      <c r="D58" s="30"/>
      <c r="E58" s="30"/>
      <c r="F58" s="30"/>
      <c r="G58" s="30"/>
      <c r="H58" s="7"/>
      <c r="I58" s="7"/>
    </row>
    <row r="59" ht="24.95" customHeight="1" spans="1:9">
      <c r="A59" s="30">
        <v>42</v>
      </c>
      <c r="B59" s="27" t="s">
        <v>1952</v>
      </c>
      <c r="C59" s="31"/>
      <c r="D59" s="30"/>
      <c r="E59" s="30"/>
      <c r="F59" s="30"/>
      <c r="G59" s="30"/>
      <c r="H59" s="7"/>
      <c r="I59" s="7"/>
    </row>
    <row r="60" ht="24.95" customHeight="1" spans="1:9">
      <c r="A60" s="30">
        <v>43</v>
      </c>
      <c r="B60" s="27" t="s">
        <v>1953</v>
      </c>
      <c r="C60" s="31"/>
      <c r="D60" s="30"/>
      <c r="E60" s="30"/>
      <c r="F60" s="30"/>
      <c r="G60" s="30"/>
      <c r="H60" s="7"/>
      <c r="I60" s="7"/>
    </row>
    <row r="61" ht="24.95" customHeight="1" spans="1:9">
      <c r="A61" s="30">
        <v>44</v>
      </c>
      <c r="B61" s="27" t="s">
        <v>1954</v>
      </c>
      <c r="C61" s="31" t="s">
        <v>1955</v>
      </c>
      <c r="D61" s="30">
        <v>487</v>
      </c>
      <c r="E61" s="30"/>
      <c r="F61" s="30">
        <v>487</v>
      </c>
      <c r="G61" s="30"/>
      <c r="H61" s="7"/>
      <c r="I61" s="7"/>
    </row>
    <row r="62" ht="24.95" customHeight="1" spans="1:9">
      <c r="A62" s="30">
        <v>45</v>
      </c>
      <c r="B62" s="27" t="s">
        <v>1956</v>
      </c>
      <c r="C62" s="31"/>
      <c r="D62" s="30"/>
      <c r="E62" s="30"/>
      <c r="F62" s="30"/>
      <c r="G62" s="30"/>
      <c r="H62" s="7"/>
      <c r="I62" s="7"/>
    </row>
    <row r="63" ht="24.95" customHeight="1" spans="1:9">
      <c r="A63" s="30">
        <v>46</v>
      </c>
      <c r="B63" s="27" t="s">
        <v>1957</v>
      </c>
      <c r="C63" s="31"/>
      <c r="D63" s="30"/>
      <c r="E63" s="30"/>
      <c r="F63" s="30"/>
      <c r="G63" s="30"/>
      <c r="H63" s="7"/>
      <c r="I63" s="7"/>
    </row>
    <row r="64" ht="24.95" customHeight="1" spans="1:9">
      <c r="A64" s="30">
        <v>47</v>
      </c>
      <c r="B64" s="27" t="s">
        <v>1958</v>
      </c>
      <c r="C64" s="31"/>
      <c r="D64" s="30"/>
      <c r="E64" s="30"/>
      <c r="F64" s="30"/>
      <c r="G64" s="30"/>
      <c r="H64" s="7"/>
      <c r="I64" s="7"/>
    </row>
    <row r="65" ht="24.95" customHeight="1" spans="1:9">
      <c r="A65" s="30">
        <v>48</v>
      </c>
      <c r="B65" s="27" t="s">
        <v>1959</v>
      </c>
      <c r="C65" s="31" t="s">
        <v>1960</v>
      </c>
      <c r="D65" s="30">
        <v>3456</v>
      </c>
      <c r="E65" s="30">
        <v>3456</v>
      </c>
      <c r="F65" s="30"/>
      <c r="G65" s="30"/>
      <c r="H65" s="7"/>
      <c r="I65" s="7"/>
    </row>
    <row r="66" ht="24.95" customHeight="1" spans="1:9">
      <c r="A66" s="30"/>
      <c r="B66" s="27" t="s">
        <v>1961</v>
      </c>
      <c r="C66" s="31" t="s">
        <v>1962</v>
      </c>
      <c r="D66" s="30">
        <v>432</v>
      </c>
      <c r="E66" s="30"/>
      <c r="F66" s="30">
        <v>432</v>
      </c>
      <c r="G66" s="30"/>
      <c r="H66" s="7"/>
      <c r="I66" s="7"/>
    </row>
    <row r="67" ht="24.95" customHeight="1" spans="1:9">
      <c r="A67" s="30">
        <v>49</v>
      </c>
      <c r="B67" s="27" t="s">
        <v>1963</v>
      </c>
      <c r="C67" s="31" t="s">
        <v>1964</v>
      </c>
      <c r="D67" s="30">
        <v>1451</v>
      </c>
      <c r="E67" s="30"/>
      <c r="F67" s="30">
        <v>1451</v>
      </c>
      <c r="G67" s="30"/>
      <c r="H67" s="7"/>
      <c r="I67" s="7"/>
    </row>
    <row r="68" ht="24.95" customHeight="1" spans="1:9">
      <c r="A68" s="30">
        <v>50</v>
      </c>
      <c r="B68" s="27" t="s">
        <v>1965</v>
      </c>
      <c r="C68" s="31"/>
      <c r="D68" s="30"/>
      <c r="E68" s="30"/>
      <c r="F68" s="30"/>
      <c r="G68" s="30"/>
      <c r="H68" s="7"/>
      <c r="I68" s="7"/>
    </row>
    <row r="69" ht="24.95" customHeight="1" spans="1:9">
      <c r="A69" s="30">
        <v>51</v>
      </c>
      <c r="B69" s="27" t="s">
        <v>1966</v>
      </c>
      <c r="C69" s="31"/>
      <c r="D69" s="30"/>
      <c r="E69" s="30"/>
      <c r="F69" s="30"/>
      <c r="G69" s="30"/>
      <c r="H69" s="7"/>
      <c r="I69" s="7"/>
    </row>
    <row r="70" ht="24.95" customHeight="1" spans="1:9">
      <c r="A70" s="30"/>
      <c r="B70" s="27" t="s">
        <v>1967</v>
      </c>
      <c r="C70" s="31" t="s">
        <v>1968</v>
      </c>
      <c r="D70" s="30">
        <v>100</v>
      </c>
      <c r="E70" s="30"/>
      <c r="F70" s="30">
        <v>100</v>
      </c>
      <c r="G70" s="30"/>
      <c r="H70" s="7"/>
      <c r="I70" s="7"/>
    </row>
    <row r="71" ht="24.95" customHeight="1" spans="1:9">
      <c r="A71" s="30">
        <v>52</v>
      </c>
      <c r="B71" s="27" t="s">
        <v>1969</v>
      </c>
      <c r="C71" s="31"/>
      <c r="D71" s="30"/>
      <c r="E71" s="30"/>
      <c r="F71" s="30"/>
      <c r="G71" s="30"/>
      <c r="H71" s="7"/>
      <c r="I71" s="7"/>
    </row>
    <row r="72" ht="24.95" customHeight="1" spans="1:9">
      <c r="A72" s="30">
        <v>53</v>
      </c>
      <c r="B72" s="27" t="s">
        <v>1970</v>
      </c>
      <c r="C72" s="31"/>
      <c r="D72" s="30"/>
      <c r="E72" s="30"/>
      <c r="F72" s="30"/>
      <c r="G72" s="30"/>
      <c r="H72" s="7"/>
      <c r="I72" s="7"/>
    </row>
    <row r="73" ht="24.95" customHeight="1" spans="1:9">
      <c r="A73" s="30">
        <v>54</v>
      </c>
      <c r="B73" s="27" t="s">
        <v>1971</v>
      </c>
      <c r="C73" s="31"/>
      <c r="D73" s="30"/>
      <c r="E73" s="30"/>
      <c r="F73" s="30"/>
      <c r="G73" s="30"/>
      <c r="H73" s="7"/>
      <c r="I73" s="7"/>
    </row>
    <row r="74" ht="24.95" customHeight="1" spans="1:9">
      <c r="A74" s="30">
        <v>55</v>
      </c>
      <c r="B74" s="27" t="s">
        <v>1972</v>
      </c>
      <c r="C74" s="31"/>
      <c r="D74" s="30"/>
      <c r="E74" s="30"/>
      <c r="F74" s="30"/>
      <c r="G74" s="30"/>
      <c r="H74" s="7"/>
      <c r="I74" s="7"/>
    </row>
    <row r="75" ht="24.95" customHeight="1" spans="1:9">
      <c r="A75" s="30">
        <v>56</v>
      </c>
      <c r="B75" s="27" t="s">
        <v>1973</v>
      </c>
      <c r="C75" s="31"/>
      <c r="D75" s="30"/>
      <c r="E75" s="30"/>
      <c r="F75" s="30"/>
      <c r="G75" s="30"/>
      <c r="H75" s="7"/>
      <c r="I75" s="7"/>
    </row>
    <row r="76" ht="24.95" customHeight="1" spans="1:9">
      <c r="A76" s="30">
        <v>57</v>
      </c>
      <c r="B76" s="27" t="s">
        <v>1974</v>
      </c>
      <c r="C76" s="31"/>
      <c r="D76" s="30"/>
      <c r="E76" s="30"/>
      <c r="F76" s="30"/>
      <c r="G76" s="30"/>
      <c r="H76" s="7"/>
      <c r="I76" s="7"/>
    </row>
    <row r="77" ht="24.95" customHeight="1" spans="1:9">
      <c r="A77" s="30">
        <v>58</v>
      </c>
      <c r="B77" s="27" t="s">
        <v>1975</v>
      </c>
      <c r="C77" s="31"/>
      <c r="D77" s="30"/>
      <c r="E77" s="30"/>
      <c r="F77" s="30"/>
      <c r="G77" s="30"/>
      <c r="H77" s="7"/>
      <c r="I77" s="7"/>
    </row>
    <row r="78" ht="24.95" customHeight="1" spans="1:9">
      <c r="A78" s="30">
        <v>59</v>
      </c>
      <c r="B78" s="27" t="s">
        <v>1976</v>
      </c>
      <c r="C78" s="31"/>
      <c r="D78" s="30"/>
      <c r="E78" s="30"/>
      <c r="F78" s="30"/>
      <c r="G78" s="30"/>
      <c r="H78" s="7"/>
      <c r="I78" s="7"/>
    </row>
    <row r="79" ht="29.25" customHeight="1" spans="1:9">
      <c r="A79" s="30">
        <v>60</v>
      </c>
      <c r="B79" s="27" t="s">
        <v>1977</v>
      </c>
      <c r="C79" s="31"/>
      <c r="D79" s="30"/>
      <c r="E79" s="30"/>
      <c r="F79" s="30"/>
      <c r="G79" s="30"/>
      <c r="H79" s="7"/>
      <c r="I79" s="7"/>
    </row>
    <row r="80" ht="24.95" customHeight="1" spans="1:9">
      <c r="A80" s="30">
        <v>61</v>
      </c>
      <c r="B80" s="27" t="s">
        <v>1978</v>
      </c>
      <c r="C80" s="31"/>
      <c r="D80" s="30"/>
      <c r="E80" s="30"/>
      <c r="F80" s="30"/>
      <c r="G80" s="30"/>
      <c r="H80" s="7"/>
      <c r="I80" s="7"/>
    </row>
    <row r="81" ht="24.95" customHeight="1" spans="1:9">
      <c r="A81" s="30"/>
      <c r="B81" s="28" t="s">
        <v>1979</v>
      </c>
      <c r="C81" s="31"/>
      <c r="D81" s="30">
        <f t="shared" ref="D81:G81" si="0">SUM(D7:D80)</f>
        <v>40332.13</v>
      </c>
      <c r="E81" s="30">
        <f>SUM(E7:E80)</f>
        <v>27553.73</v>
      </c>
      <c r="F81" s="30">
        <f>SUM(F7:F80)</f>
        <v>12630.3</v>
      </c>
      <c r="G81" s="30">
        <f>SUM(G7:G80)</f>
        <v>148.1</v>
      </c>
      <c r="H81" s="7"/>
      <c r="I81" s="7"/>
    </row>
    <row r="82" ht="24.95" customHeight="1" spans="1:9">
      <c r="A82" s="30"/>
      <c r="B82" s="28" t="s">
        <v>1980</v>
      </c>
      <c r="C82" s="31"/>
      <c r="D82" s="30"/>
      <c r="E82" s="30"/>
      <c r="F82" s="30"/>
      <c r="G82" s="30"/>
      <c r="H82" s="7"/>
      <c r="I82" s="7"/>
    </row>
    <row r="83" ht="24.95" customHeight="1" spans="1:9">
      <c r="A83" s="30">
        <v>1</v>
      </c>
      <c r="B83" s="27" t="s">
        <v>1981</v>
      </c>
      <c r="C83" s="31" t="s">
        <v>1982</v>
      </c>
      <c r="D83" s="30">
        <v>150</v>
      </c>
      <c r="E83" s="30"/>
      <c r="F83" s="30">
        <v>150</v>
      </c>
      <c r="G83" s="30"/>
      <c r="H83" s="7"/>
      <c r="I83" s="7"/>
    </row>
    <row r="84" ht="24.95" customHeight="1" spans="1:9">
      <c r="A84" s="30"/>
      <c r="B84" s="27" t="s">
        <v>1981</v>
      </c>
      <c r="C84" s="31" t="s">
        <v>1983</v>
      </c>
      <c r="D84" s="30">
        <v>360</v>
      </c>
      <c r="E84" s="30"/>
      <c r="F84" s="30"/>
      <c r="G84" s="30">
        <v>360</v>
      </c>
      <c r="H84" s="7"/>
      <c r="I84" s="7"/>
    </row>
    <row r="85" ht="24.95" customHeight="1" spans="1:9">
      <c r="A85" s="30"/>
      <c r="B85" s="27" t="s">
        <v>1984</v>
      </c>
      <c r="C85" s="31" t="s">
        <v>1985</v>
      </c>
      <c r="D85" s="30">
        <v>1013</v>
      </c>
      <c r="E85" s="30"/>
      <c r="F85" s="30"/>
      <c r="G85" s="30">
        <v>1013</v>
      </c>
      <c r="H85" s="7"/>
      <c r="I85" s="7"/>
    </row>
    <row r="86" ht="24.95" customHeight="1" spans="1:9">
      <c r="A86" s="30"/>
      <c r="B86" s="27" t="s">
        <v>1986</v>
      </c>
      <c r="C86" s="31" t="s">
        <v>1987</v>
      </c>
      <c r="D86" s="30">
        <v>231</v>
      </c>
      <c r="E86" s="30"/>
      <c r="F86" s="30"/>
      <c r="G86" s="30">
        <v>231</v>
      </c>
      <c r="H86" s="7"/>
      <c r="I86" s="7"/>
    </row>
    <row r="87" ht="24.95" customHeight="1" spans="1:9">
      <c r="A87" s="30"/>
      <c r="B87" s="27" t="s">
        <v>1988</v>
      </c>
      <c r="C87" s="31" t="s">
        <v>1989</v>
      </c>
      <c r="D87" s="30">
        <v>276</v>
      </c>
      <c r="E87" s="30"/>
      <c r="F87" s="30">
        <v>276</v>
      </c>
      <c r="G87" s="30"/>
      <c r="H87" s="7"/>
      <c r="I87" s="7"/>
    </row>
    <row r="88" ht="24.95" customHeight="1" spans="1:9">
      <c r="A88" s="30"/>
      <c r="B88" s="27" t="s">
        <v>1990</v>
      </c>
      <c r="C88" s="31" t="s">
        <v>1991</v>
      </c>
      <c r="D88" s="30">
        <v>15</v>
      </c>
      <c r="E88" s="30"/>
      <c r="F88" s="30"/>
      <c r="G88" s="30">
        <v>15</v>
      </c>
      <c r="H88" s="7"/>
      <c r="I88" s="7"/>
    </row>
    <row r="89" ht="24.95" customHeight="1" spans="1:9">
      <c r="A89" s="30">
        <v>2</v>
      </c>
      <c r="B89" s="27" t="s">
        <v>1992</v>
      </c>
      <c r="C89" s="31"/>
      <c r="D89" s="30"/>
      <c r="E89" s="30"/>
      <c r="F89" s="30"/>
      <c r="G89" s="30"/>
      <c r="H89" s="7"/>
      <c r="I89" s="7"/>
    </row>
    <row r="90" ht="24.95" customHeight="1" spans="1:9">
      <c r="A90" s="30">
        <v>3</v>
      </c>
      <c r="B90" s="27" t="s">
        <v>1993</v>
      </c>
      <c r="C90" s="31"/>
      <c r="D90" s="30"/>
      <c r="E90" s="30"/>
      <c r="F90" s="30"/>
      <c r="G90" s="30"/>
      <c r="H90" s="7"/>
      <c r="I90" s="7"/>
    </row>
    <row r="91" ht="24.95" customHeight="1" spans="1:9">
      <c r="A91" s="30">
        <v>4</v>
      </c>
      <c r="B91" s="27" t="s">
        <v>1994</v>
      </c>
      <c r="C91" s="31"/>
      <c r="D91" s="30"/>
      <c r="E91" s="30"/>
      <c r="F91" s="30"/>
      <c r="G91" s="30"/>
      <c r="H91" s="7"/>
      <c r="I91" s="7"/>
    </row>
    <row r="92" ht="24.95" customHeight="1" spans="1:9">
      <c r="A92" s="30"/>
      <c r="B92" s="27" t="s">
        <v>1995</v>
      </c>
      <c r="C92" s="31" t="s">
        <v>1996</v>
      </c>
      <c r="D92" s="30">
        <v>2000</v>
      </c>
      <c r="E92" s="30"/>
      <c r="F92" s="30">
        <v>2000</v>
      </c>
      <c r="G92" s="30"/>
      <c r="H92" s="7"/>
      <c r="I92" s="43"/>
    </row>
    <row r="93" ht="24.95" customHeight="1" spans="1:9">
      <c r="A93" s="30"/>
      <c r="B93" s="27" t="s">
        <v>1997</v>
      </c>
      <c r="C93" s="31" t="s">
        <v>1998</v>
      </c>
      <c r="D93" s="30">
        <v>242.56</v>
      </c>
      <c r="E93" s="30"/>
      <c r="F93" s="30">
        <v>242.56</v>
      </c>
      <c r="G93" s="30"/>
      <c r="H93" s="7"/>
      <c r="I93" s="7"/>
    </row>
    <row r="94" ht="24.95" customHeight="1" spans="1:9">
      <c r="A94" s="30">
        <v>5</v>
      </c>
      <c r="B94" s="27" t="s">
        <v>1999</v>
      </c>
      <c r="C94" s="31" t="s">
        <v>2000</v>
      </c>
      <c r="D94" s="30">
        <v>40</v>
      </c>
      <c r="E94" s="30"/>
      <c r="F94" s="30">
        <v>40</v>
      </c>
      <c r="G94" s="30"/>
      <c r="H94" s="7"/>
      <c r="I94" s="7"/>
    </row>
    <row r="95" ht="24.95" customHeight="1" spans="1:9">
      <c r="A95" s="30">
        <v>6</v>
      </c>
      <c r="B95" s="27" t="s">
        <v>2001</v>
      </c>
      <c r="C95" s="31"/>
      <c r="D95" s="30"/>
      <c r="E95" s="30"/>
      <c r="F95" s="30"/>
      <c r="G95" s="30"/>
      <c r="H95" s="7"/>
      <c r="I95" s="7"/>
    </row>
    <row r="96" ht="24.95" customHeight="1" spans="1:9">
      <c r="A96" s="30">
        <v>7</v>
      </c>
      <c r="B96" s="27" t="s">
        <v>2002</v>
      </c>
      <c r="C96" s="31" t="s">
        <v>2000</v>
      </c>
      <c r="D96" s="30">
        <v>20</v>
      </c>
      <c r="E96" s="30"/>
      <c r="F96" s="30">
        <v>20</v>
      </c>
      <c r="G96" s="30"/>
      <c r="H96" s="7"/>
      <c r="I96" s="7"/>
    </row>
    <row r="97" ht="24.95" customHeight="1" spans="1:9">
      <c r="A97" s="30">
        <v>8</v>
      </c>
      <c r="B97" s="27" t="s">
        <v>2003</v>
      </c>
      <c r="C97" s="31" t="s">
        <v>2004</v>
      </c>
      <c r="D97" s="30">
        <v>145</v>
      </c>
      <c r="E97" s="30"/>
      <c r="F97" s="30">
        <v>145</v>
      </c>
      <c r="G97" s="30"/>
      <c r="H97" s="7"/>
      <c r="I97" s="7"/>
    </row>
    <row r="98" ht="24.95" customHeight="1" spans="1:9">
      <c r="A98" s="30">
        <v>9</v>
      </c>
      <c r="B98" s="27" t="s">
        <v>2005</v>
      </c>
      <c r="C98" s="31"/>
      <c r="D98" s="30"/>
      <c r="E98" s="30"/>
      <c r="F98" s="30"/>
      <c r="G98" s="30"/>
      <c r="H98" s="7"/>
      <c r="I98" s="7"/>
    </row>
    <row r="99" ht="24.95" customHeight="1" spans="1:9">
      <c r="A99" s="30">
        <v>10</v>
      </c>
      <c r="B99" s="27" t="s">
        <v>1932</v>
      </c>
      <c r="C99" s="31" t="s">
        <v>2006</v>
      </c>
      <c r="D99" s="30">
        <v>129</v>
      </c>
      <c r="E99" s="30"/>
      <c r="F99" s="30">
        <v>129</v>
      </c>
      <c r="G99" s="30"/>
      <c r="H99" s="7"/>
      <c r="I99" s="7"/>
    </row>
    <row r="100" ht="24.95" customHeight="1" spans="1:9">
      <c r="A100" s="30">
        <v>11</v>
      </c>
      <c r="B100" s="27" t="s">
        <v>2007</v>
      </c>
      <c r="C100" s="31"/>
      <c r="D100" s="30"/>
      <c r="E100" s="30"/>
      <c r="F100" s="30"/>
      <c r="G100" s="30"/>
      <c r="H100" s="7"/>
      <c r="I100" s="7"/>
    </row>
    <row r="101" ht="24.95" customHeight="1" spans="1:9">
      <c r="A101" s="30">
        <v>12</v>
      </c>
      <c r="B101" s="27" t="s">
        <v>2008</v>
      </c>
      <c r="C101" s="31"/>
      <c r="D101" s="30"/>
      <c r="E101" s="30"/>
      <c r="F101" s="30"/>
      <c r="G101" s="30"/>
      <c r="H101" s="7"/>
      <c r="I101" s="7"/>
    </row>
    <row r="102" ht="24.95" customHeight="1" spans="1:9">
      <c r="A102" s="30">
        <v>13</v>
      </c>
      <c r="B102" s="27" t="s">
        <v>2009</v>
      </c>
      <c r="C102" s="31"/>
      <c r="D102" s="30"/>
      <c r="E102" s="30"/>
      <c r="F102" s="30"/>
      <c r="G102" s="30"/>
      <c r="H102" s="7"/>
      <c r="I102" s="7"/>
    </row>
    <row r="103" ht="24.95" customHeight="1" spans="1:9">
      <c r="A103" s="30">
        <v>14</v>
      </c>
      <c r="B103" s="27" t="s">
        <v>2010</v>
      </c>
      <c r="C103" s="31"/>
      <c r="D103" s="30"/>
      <c r="E103" s="30"/>
      <c r="F103" s="30"/>
      <c r="G103" s="30"/>
      <c r="H103" s="7"/>
      <c r="I103" s="7"/>
    </row>
    <row r="104" ht="24.95" customHeight="1" spans="1:9">
      <c r="A104" s="30">
        <v>15</v>
      </c>
      <c r="B104" s="27" t="s">
        <v>2011</v>
      </c>
      <c r="C104" s="31"/>
      <c r="D104" s="30"/>
      <c r="E104" s="30"/>
      <c r="F104" s="30"/>
      <c r="G104" s="30"/>
      <c r="H104" s="7"/>
      <c r="I104" s="7"/>
    </row>
    <row r="105" ht="24.95" customHeight="1" spans="1:9">
      <c r="A105" s="30">
        <v>16</v>
      </c>
      <c r="B105" s="27" t="s">
        <v>2012</v>
      </c>
      <c r="C105" s="31"/>
      <c r="D105" s="30"/>
      <c r="E105" s="30"/>
      <c r="F105" s="30"/>
      <c r="G105" s="30"/>
      <c r="H105" s="7"/>
      <c r="I105" s="7"/>
    </row>
    <row r="106" ht="24.95" customHeight="1" spans="1:9">
      <c r="A106" s="30"/>
      <c r="B106" s="27" t="s">
        <v>2013</v>
      </c>
      <c r="C106" s="31" t="s">
        <v>2014</v>
      </c>
      <c r="D106" s="30">
        <v>14</v>
      </c>
      <c r="E106" s="30"/>
      <c r="F106" s="30">
        <v>14</v>
      </c>
      <c r="G106" s="30"/>
      <c r="H106" s="7"/>
      <c r="I106" s="7"/>
    </row>
    <row r="107" ht="24.95" customHeight="1" spans="1:9">
      <c r="A107" s="30">
        <v>17</v>
      </c>
      <c r="B107" s="27" t="s">
        <v>2015</v>
      </c>
      <c r="C107" s="31"/>
      <c r="D107" s="30"/>
      <c r="E107" s="30"/>
      <c r="F107" s="30"/>
      <c r="G107" s="30"/>
      <c r="H107" s="7"/>
      <c r="I107" s="7"/>
    </row>
    <row r="108" ht="24.95" customHeight="1" spans="1:9">
      <c r="A108" s="30">
        <v>18</v>
      </c>
      <c r="B108" s="27" t="s">
        <v>2016</v>
      </c>
      <c r="C108" s="31"/>
      <c r="D108" s="30"/>
      <c r="E108" s="30"/>
      <c r="F108" s="30"/>
      <c r="G108" s="30"/>
      <c r="H108" s="7"/>
      <c r="I108" s="7"/>
    </row>
    <row r="109" ht="24.95" customHeight="1" spans="1:9">
      <c r="A109" s="30">
        <v>19</v>
      </c>
      <c r="B109" s="27" t="s">
        <v>2017</v>
      </c>
      <c r="C109" s="31"/>
      <c r="D109" s="30"/>
      <c r="E109" s="30"/>
      <c r="F109" s="30"/>
      <c r="G109" s="30"/>
      <c r="H109" s="7"/>
      <c r="I109" s="7"/>
    </row>
    <row r="110" ht="24.95" customHeight="1" spans="1:9">
      <c r="A110" s="30">
        <v>20</v>
      </c>
      <c r="B110" s="27" t="s">
        <v>2018</v>
      </c>
      <c r="C110" s="31"/>
      <c r="D110" s="30"/>
      <c r="E110" s="30"/>
      <c r="F110" s="30"/>
      <c r="G110" s="30"/>
      <c r="H110" s="7"/>
      <c r="I110" s="7"/>
    </row>
    <row r="111" ht="24.95" customHeight="1" spans="1:9">
      <c r="A111" s="30">
        <v>21</v>
      </c>
      <c r="B111" s="27" t="s">
        <v>2019</v>
      </c>
      <c r="C111" s="31"/>
      <c r="D111" s="30"/>
      <c r="E111" s="30"/>
      <c r="F111" s="30"/>
      <c r="G111" s="30"/>
      <c r="H111" s="7"/>
      <c r="I111" s="7"/>
    </row>
    <row r="112" ht="24.95" customHeight="1" spans="1:9">
      <c r="A112" s="30">
        <v>22</v>
      </c>
      <c r="B112" s="27" t="s">
        <v>2020</v>
      </c>
      <c r="C112" s="31" t="s">
        <v>2021</v>
      </c>
      <c r="D112" s="30">
        <v>106</v>
      </c>
      <c r="E112" s="30"/>
      <c r="F112" s="30">
        <v>106</v>
      </c>
      <c r="G112" s="30"/>
      <c r="H112" s="7"/>
      <c r="I112" s="7"/>
    </row>
    <row r="113" ht="24.95" customHeight="1" spans="1:9">
      <c r="A113" s="30">
        <v>23</v>
      </c>
      <c r="B113" s="27" t="s">
        <v>1896</v>
      </c>
      <c r="C113" s="31" t="s">
        <v>2022</v>
      </c>
      <c r="D113" s="30">
        <v>11</v>
      </c>
      <c r="E113" s="30"/>
      <c r="F113" s="30">
        <v>11</v>
      </c>
      <c r="G113" s="30"/>
      <c r="H113" s="7"/>
      <c r="I113" s="7"/>
    </row>
    <row r="114" ht="24.95" customHeight="1" spans="1:9">
      <c r="A114" s="30">
        <v>24</v>
      </c>
      <c r="B114" s="27" t="s">
        <v>2023</v>
      </c>
      <c r="C114" s="31"/>
      <c r="D114" s="30"/>
      <c r="E114" s="30"/>
      <c r="F114" s="30"/>
      <c r="G114" s="30"/>
      <c r="H114" s="7"/>
      <c r="I114" s="7"/>
    </row>
    <row r="115" ht="24.95" customHeight="1" spans="1:9">
      <c r="A115" s="30">
        <v>25</v>
      </c>
      <c r="B115" s="27" t="s">
        <v>2024</v>
      </c>
      <c r="C115" s="31"/>
      <c r="D115" s="30"/>
      <c r="E115" s="30"/>
      <c r="F115" s="30"/>
      <c r="G115" s="30"/>
      <c r="H115" s="7"/>
      <c r="I115" s="7"/>
    </row>
    <row r="116" ht="24.95" customHeight="1" spans="1:9">
      <c r="A116" s="30">
        <v>26</v>
      </c>
      <c r="B116" s="27" t="s">
        <v>2025</v>
      </c>
      <c r="C116" s="31"/>
      <c r="D116" s="30"/>
      <c r="E116" s="30"/>
      <c r="F116" s="30"/>
      <c r="G116" s="30"/>
      <c r="H116" s="7"/>
      <c r="I116" s="7"/>
    </row>
    <row r="117" ht="24.95" customHeight="1" spans="1:9">
      <c r="A117" s="30">
        <v>27</v>
      </c>
      <c r="B117" s="27" t="s">
        <v>2026</v>
      </c>
      <c r="C117" s="31"/>
      <c r="D117" s="30"/>
      <c r="E117" s="30"/>
      <c r="F117" s="30"/>
      <c r="G117" s="30"/>
      <c r="H117" s="7"/>
      <c r="I117" s="7"/>
    </row>
    <row r="118" ht="24.95" customHeight="1" spans="1:9">
      <c r="A118" s="30">
        <v>28</v>
      </c>
      <c r="B118" s="27" t="s">
        <v>2027</v>
      </c>
      <c r="C118" s="31"/>
      <c r="D118" s="30"/>
      <c r="E118" s="30"/>
      <c r="F118" s="30"/>
      <c r="G118" s="30"/>
      <c r="H118" s="7"/>
      <c r="I118" s="7"/>
    </row>
    <row r="119" ht="24.95" customHeight="1" spans="1:9">
      <c r="A119" s="30"/>
      <c r="B119" s="28" t="s">
        <v>2028</v>
      </c>
      <c r="C119" s="31"/>
      <c r="D119" s="30">
        <f t="shared" ref="D119:G119" si="1">SUM(D83:D118)</f>
        <v>4752.56</v>
      </c>
      <c r="E119" s="30">
        <f>SUM(E83:E118)</f>
        <v>0</v>
      </c>
      <c r="F119" s="30">
        <f>SUM(F83:F118)</f>
        <v>3133.56</v>
      </c>
      <c r="G119" s="30">
        <f>SUM(G83:G118)</f>
        <v>1619</v>
      </c>
      <c r="H119" s="7"/>
      <c r="I119" s="7"/>
    </row>
    <row r="120" ht="24.95" customHeight="1" spans="1:9">
      <c r="A120" s="30"/>
      <c r="B120" s="28" t="s">
        <v>2029</v>
      </c>
      <c r="C120" s="31"/>
      <c r="D120" s="30"/>
      <c r="E120" s="30"/>
      <c r="F120" s="30"/>
      <c r="G120" s="30"/>
      <c r="H120" s="7"/>
      <c r="I120" s="7"/>
    </row>
    <row r="121" ht="24.95" customHeight="1" spans="1:9">
      <c r="A121" s="30">
        <v>1</v>
      </c>
      <c r="B121" s="27" t="s">
        <v>2030</v>
      </c>
      <c r="C121" s="31"/>
      <c r="D121" s="30">
        <v>0</v>
      </c>
      <c r="E121" s="30"/>
      <c r="F121" s="30">
        <v>0</v>
      </c>
      <c r="G121" s="30"/>
      <c r="H121" s="7"/>
      <c r="I121" s="7"/>
    </row>
    <row r="122" ht="24.95" customHeight="1" spans="1:9">
      <c r="A122" s="30"/>
      <c r="B122" s="27" t="s">
        <v>2031</v>
      </c>
      <c r="C122" s="31"/>
      <c r="D122" s="30">
        <v>0</v>
      </c>
      <c r="E122" s="30"/>
      <c r="F122" s="30"/>
      <c r="G122" s="30"/>
      <c r="H122" s="7"/>
      <c r="I122" s="7"/>
    </row>
    <row r="123" ht="24.95" customHeight="1" spans="1:9">
      <c r="A123" s="30"/>
      <c r="B123" s="27" t="s">
        <v>2032</v>
      </c>
      <c r="C123" s="31"/>
      <c r="D123" s="30">
        <v>0</v>
      </c>
      <c r="E123" s="30"/>
      <c r="F123" s="30"/>
      <c r="G123" s="30"/>
      <c r="H123" s="7"/>
      <c r="I123" s="7"/>
    </row>
    <row r="124" ht="24.95" customHeight="1" spans="1:9">
      <c r="A124" s="30">
        <v>2</v>
      </c>
      <c r="B124" s="27" t="s">
        <v>2033</v>
      </c>
      <c r="C124" s="31"/>
      <c r="D124" s="30">
        <v>7550</v>
      </c>
      <c r="E124" s="30"/>
      <c r="F124" s="30"/>
      <c r="G124" s="30"/>
      <c r="H124" s="7">
        <v>7550</v>
      </c>
      <c r="I124" s="7"/>
    </row>
    <row r="125" ht="24.95" customHeight="1" spans="1:9">
      <c r="A125" s="30">
        <v>3</v>
      </c>
      <c r="B125" s="27" t="s">
        <v>2034</v>
      </c>
      <c r="C125" s="31"/>
      <c r="D125" s="30">
        <v>1664.16</v>
      </c>
      <c r="E125" s="30"/>
      <c r="F125" s="30"/>
      <c r="G125" s="30"/>
      <c r="H125" s="7">
        <v>1664.16</v>
      </c>
      <c r="I125" s="7"/>
    </row>
    <row r="126" ht="24.95" customHeight="1" spans="1:9">
      <c r="A126" s="30">
        <v>4</v>
      </c>
      <c r="B126" s="27" t="s">
        <v>2035</v>
      </c>
      <c r="C126" s="31"/>
      <c r="D126" s="30">
        <v>0</v>
      </c>
      <c r="E126" s="30"/>
      <c r="F126" s="30"/>
      <c r="G126" s="30"/>
      <c r="H126" s="7"/>
      <c r="I126" s="7"/>
    </row>
    <row r="127" ht="24.95" customHeight="1" spans="1:9">
      <c r="A127" s="30"/>
      <c r="B127" s="27" t="s">
        <v>2036</v>
      </c>
      <c r="C127" s="31" t="s">
        <v>2037</v>
      </c>
      <c r="D127" s="30">
        <v>500</v>
      </c>
      <c r="E127" s="30"/>
      <c r="F127" s="30"/>
      <c r="G127" s="30"/>
      <c r="H127" s="30">
        <v>500</v>
      </c>
      <c r="I127" s="7"/>
    </row>
    <row r="128" ht="24.95" customHeight="1" spans="1:9">
      <c r="A128" s="30"/>
      <c r="B128" s="27" t="s">
        <v>2038</v>
      </c>
      <c r="C128" s="31" t="s">
        <v>2039</v>
      </c>
      <c r="D128" s="30">
        <v>90</v>
      </c>
      <c r="E128" s="30"/>
      <c r="F128" s="30"/>
      <c r="G128" s="30"/>
      <c r="H128" s="30">
        <v>90</v>
      </c>
      <c r="I128" s="7"/>
    </row>
    <row r="129" ht="40" customHeight="1" spans="1:9">
      <c r="A129" s="30"/>
      <c r="B129" s="27" t="s">
        <v>2040</v>
      </c>
      <c r="C129" s="31" t="s">
        <v>2041</v>
      </c>
      <c r="D129" s="30">
        <v>1141</v>
      </c>
      <c r="E129" s="30"/>
      <c r="F129" s="30"/>
      <c r="G129" s="30"/>
      <c r="H129" s="30">
        <v>1141</v>
      </c>
      <c r="I129" s="7"/>
    </row>
    <row r="130" ht="35.25" customHeight="1" spans="1:9">
      <c r="A130" s="30"/>
      <c r="B130" s="27" t="s">
        <v>2042</v>
      </c>
      <c r="C130" s="31" t="s">
        <v>2043</v>
      </c>
      <c r="D130" s="30">
        <v>92.5</v>
      </c>
      <c r="E130" s="30"/>
      <c r="F130" s="30"/>
      <c r="G130" s="30"/>
      <c r="H130" s="30">
        <v>92.5</v>
      </c>
      <c r="I130" s="7"/>
    </row>
    <row r="131" ht="36.75" customHeight="1" spans="1:9">
      <c r="A131" s="30"/>
      <c r="B131" s="27" t="s">
        <v>2044</v>
      </c>
      <c r="C131" s="31" t="s">
        <v>2045</v>
      </c>
      <c r="D131" s="30">
        <v>60</v>
      </c>
      <c r="E131" s="30"/>
      <c r="F131" s="30"/>
      <c r="G131" s="30"/>
      <c r="H131" s="30">
        <v>60</v>
      </c>
      <c r="I131" s="7"/>
    </row>
    <row r="132" ht="34.5" customHeight="1" spans="1:9">
      <c r="A132" s="30"/>
      <c r="B132" s="27" t="s">
        <v>2046</v>
      </c>
      <c r="C132" s="31" t="s">
        <v>2045</v>
      </c>
      <c r="D132" s="30">
        <v>131</v>
      </c>
      <c r="E132" s="30"/>
      <c r="F132" s="30"/>
      <c r="G132" s="30"/>
      <c r="H132" s="30">
        <v>131</v>
      </c>
      <c r="I132" s="7"/>
    </row>
    <row r="133" ht="34.5" customHeight="1" spans="1:9">
      <c r="A133" s="30"/>
      <c r="B133" s="27" t="s">
        <v>2047</v>
      </c>
      <c r="C133" s="31" t="s">
        <v>2045</v>
      </c>
      <c r="D133" s="30">
        <v>17</v>
      </c>
      <c r="E133" s="30"/>
      <c r="F133" s="30"/>
      <c r="G133" s="30"/>
      <c r="H133" s="30">
        <v>17</v>
      </c>
      <c r="I133" s="7"/>
    </row>
    <row r="134" ht="32.25" customHeight="1" spans="1:9">
      <c r="A134" s="30"/>
      <c r="B134" s="27" t="s">
        <v>2048</v>
      </c>
      <c r="C134" s="31" t="s">
        <v>2045</v>
      </c>
      <c r="D134" s="30">
        <v>40</v>
      </c>
      <c r="E134" s="30"/>
      <c r="F134" s="30"/>
      <c r="G134" s="30"/>
      <c r="H134" s="30">
        <v>40</v>
      </c>
      <c r="I134" s="7"/>
    </row>
    <row r="135" ht="24.95" customHeight="1" spans="1:9">
      <c r="A135" s="30"/>
      <c r="B135" s="27" t="s">
        <v>2049</v>
      </c>
      <c r="C135" s="31" t="s">
        <v>2045</v>
      </c>
      <c r="D135" s="30">
        <v>18</v>
      </c>
      <c r="E135" s="30"/>
      <c r="F135" s="30"/>
      <c r="G135" s="30"/>
      <c r="H135" s="30">
        <v>18</v>
      </c>
      <c r="I135" s="7"/>
    </row>
    <row r="136" ht="28.5" customHeight="1" spans="1:9">
      <c r="A136" s="30"/>
      <c r="B136" s="27" t="s">
        <v>1907</v>
      </c>
      <c r="C136" s="31" t="s">
        <v>2045</v>
      </c>
      <c r="D136" s="30">
        <v>68</v>
      </c>
      <c r="E136" s="30"/>
      <c r="F136" s="30"/>
      <c r="G136" s="30"/>
      <c r="H136" s="30">
        <v>68</v>
      </c>
      <c r="I136" s="7"/>
    </row>
    <row r="137" ht="24.95" customHeight="1" spans="1:9">
      <c r="A137" s="30"/>
      <c r="B137" s="27" t="s">
        <v>2050</v>
      </c>
      <c r="C137" s="31" t="s">
        <v>2051</v>
      </c>
      <c r="D137" s="30">
        <v>38.7</v>
      </c>
      <c r="E137" s="30"/>
      <c r="F137" s="30"/>
      <c r="G137" s="30"/>
      <c r="H137" s="30">
        <v>38.7</v>
      </c>
      <c r="I137" s="7"/>
    </row>
    <row r="138" ht="33" customHeight="1" spans="1:9">
      <c r="A138" s="30"/>
      <c r="B138" s="27" t="s">
        <v>2052</v>
      </c>
      <c r="C138" s="31" t="s">
        <v>2053</v>
      </c>
      <c r="D138" s="30">
        <v>28.72</v>
      </c>
      <c r="E138" s="30"/>
      <c r="F138" s="30"/>
      <c r="G138" s="30"/>
      <c r="H138" s="30">
        <v>28.72</v>
      </c>
      <c r="I138" s="7"/>
    </row>
    <row r="139" ht="24.95" customHeight="1" spans="1:9">
      <c r="A139" s="30"/>
      <c r="B139" s="27" t="s">
        <v>2054</v>
      </c>
      <c r="C139" s="31" t="s">
        <v>2055</v>
      </c>
      <c r="D139" s="30">
        <v>213</v>
      </c>
      <c r="E139" s="30"/>
      <c r="F139" s="30"/>
      <c r="G139" s="30"/>
      <c r="H139" s="30">
        <v>213</v>
      </c>
      <c r="I139" s="7"/>
    </row>
    <row r="140" ht="24.95" customHeight="1" spans="1:9">
      <c r="A140" s="30"/>
      <c r="B140" s="27" t="s">
        <v>2056</v>
      </c>
      <c r="C140" s="31" t="s">
        <v>2057</v>
      </c>
      <c r="D140" s="30">
        <v>781</v>
      </c>
      <c r="E140" s="30"/>
      <c r="F140" s="30"/>
      <c r="G140" s="30"/>
      <c r="H140" s="30">
        <v>781</v>
      </c>
      <c r="I140" s="7"/>
    </row>
    <row r="141" ht="30.75" customHeight="1" spans="1:9">
      <c r="A141" s="30">
        <v>5</v>
      </c>
      <c r="B141" s="27" t="s">
        <v>2058</v>
      </c>
      <c r="C141" s="31"/>
      <c r="D141" s="30"/>
      <c r="E141" s="30"/>
      <c r="F141" s="30"/>
      <c r="G141" s="30"/>
      <c r="H141" s="30"/>
      <c r="I141" s="7"/>
    </row>
    <row r="142" ht="30" customHeight="1" spans="1:9">
      <c r="A142" s="30"/>
      <c r="B142" s="28" t="s">
        <v>2059</v>
      </c>
      <c r="C142" s="31"/>
      <c r="D142" s="30">
        <f t="shared" ref="D142:H142" si="2">SUM(D121:D141)</f>
        <v>12433.08</v>
      </c>
      <c r="E142" s="30">
        <f>SUM(E121:E141)</f>
        <v>0</v>
      </c>
      <c r="F142" s="30">
        <f>SUM(F121:F141)</f>
        <v>0</v>
      </c>
      <c r="G142" s="30">
        <f>SUM(G121:G141)</f>
        <v>0</v>
      </c>
      <c r="H142" s="30">
        <f>SUM(H121:H141)</f>
        <v>12433.08</v>
      </c>
      <c r="I142" s="7"/>
    </row>
    <row r="143" ht="37" customHeight="1" spans="1:9">
      <c r="A143" s="30" t="s">
        <v>1093</v>
      </c>
      <c r="B143" s="27"/>
      <c r="C143" s="31"/>
      <c r="D143" s="30">
        <f t="shared" ref="D143:H143" si="3">D81+D119+D142</f>
        <v>57517.77</v>
      </c>
      <c r="E143" s="30">
        <f>E81+E119+E142</f>
        <v>27553.73</v>
      </c>
      <c r="F143" s="30">
        <f>F81+F119+F142</f>
        <v>15763.86</v>
      </c>
      <c r="G143" s="30">
        <f>G81+G119+G142</f>
        <v>1767.1</v>
      </c>
      <c r="H143" s="30">
        <f>H81+H119+H142</f>
        <v>12433.08</v>
      </c>
      <c r="I143" s="7"/>
    </row>
    <row r="144" spans="4:9">
      <c r="D144" s="44"/>
      <c r="E144" s="44"/>
      <c r="F144" s="44"/>
      <c r="G144" s="44"/>
      <c r="H144" s="44"/>
      <c r="I144" s="44"/>
    </row>
    <row r="145" spans="4:9">
      <c r="D145" s="44"/>
      <c r="E145" s="44"/>
      <c r="F145" s="44"/>
      <c r="G145" s="44"/>
      <c r="H145" s="44"/>
      <c r="I145" s="44"/>
    </row>
    <row r="146" spans="4:9">
      <c r="D146" s="44"/>
      <c r="E146" s="44"/>
      <c r="F146" s="44"/>
      <c r="G146" s="44"/>
      <c r="H146" s="44"/>
      <c r="I146" s="44"/>
    </row>
    <row r="147" spans="4:9">
      <c r="D147" s="44"/>
      <c r="E147" s="44"/>
      <c r="F147" s="44"/>
      <c r="G147" s="44"/>
      <c r="H147" s="44"/>
      <c r="I147" s="44"/>
    </row>
    <row r="148" spans="4:9">
      <c r="D148" s="44"/>
      <c r="E148" s="44"/>
      <c r="F148" s="44"/>
      <c r="G148" s="44"/>
      <c r="H148" s="44"/>
      <c r="I148" s="44"/>
    </row>
    <row r="149" spans="4:9">
      <c r="D149" s="44"/>
      <c r="E149" s="44"/>
      <c r="F149" s="44"/>
      <c r="G149" s="44"/>
      <c r="H149" s="44"/>
      <c r="I149" s="44"/>
    </row>
    <row r="150" spans="4:9">
      <c r="D150" s="44"/>
      <c r="E150" s="44"/>
      <c r="F150" s="44"/>
      <c r="G150" s="44"/>
      <c r="H150" s="44"/>
      <c r="I150" s="44"/>
    </row>
    <row r="151" spans="4:9">
      <c r="D151" s="44"/>
      <c r="E151" s="44"/>
      <c r="F151" s="44"/>
      <c r="G151" s="44"/>
      <c r="H151" s="44"/>
      <c r="I151" s="44"/>
    </row>
    <row r="152" spans="4:9">
      <c r="D152" s="44"/>
      <c r="E152" s="44"/>
      <c r="F152" s="44"/>
      <c r="G152" s="44"/>
      <c r="H152" s="44"/>
      <c r="I152" s="44"/>
    </row>
    <row r="153" spans="4:9">
      <c r="D153" s="44"/>
      <c r="E153" s="44"/>
      <c r="F153" s="44"/>
      <c r="G153" s="44"/>
      <c r="H153" s="44"/>
      <c r="I153" s="44"/>
    </row>
    <row r="154" spans="4:9">
      <c r="D154" s="44"/>
      <c r="E154" s="44"/>
      <c r="F154" s="44"/>
      <c r="G154" s="44"/>
      <c r="H154" s="44"/>
      <c r="I154" s="44"/>
    </row>
    <row r="155" spans="4:9">
      <c r="D155" s="44"/>
      <c r="E155" s="44"/>
      <c r="F155" s="44"/>
      <c r="G155" s="44"/>
      <c r="H155" s="44"/>
      <c r="I155" s="44"/>
    </row>
    <row r="156" spans="4:9">
      <c r="D156" s="44"/>
      <c r="E156" s="44"/>
      <c r="F156" s="44"/>
      <c r="G156" s="44"/>
      <c r="H156" s="44"/>
      <c r="I156" s="44"/>
    </row>
    <row r="157" spans="4:9">
      <c r="D157" s="44"/>
      <c r="E157" s="44"/>
      <c r="F157" s="44"/>
      <c r="G157" s="44"/>
      <c r="H157" s="44"/>
      <c r="I157" s="44"/>
    </row>
    <row r="158" spans="4:9">
      <c r="D158" s="44"/>
      <c r="E158" s="44"/>
      <c r="F158" s="44"/>
      <c r="G158" s="44"/>
      <c r="H158" s="44"/>
      <c r="I158" s="44"/>
    </row>
    <row r="159" spans="4:9">
      <c r="D159" s="44"/>
      <c r="E159" s="44"/>
      <c r="F159" s="44"/>
      <c r="G159" s="44"/>
      <c r="H159" s="44"/>
      <c r="I159" s="44"/>
    </row>
    <row r="160" spans="4:9">
      <c r="D160" s="44"/>
      <c r="E160" s="44"/>
      <c r="F160" s="44"/>
      <c r="G160" s="44"/>
      <c r="H160" s="44"/>
      <c r="I160" s="44"/>
    </row>
    <row r="161" spans="4:9">
      <c r="D161" s="44"/>
      <c r="E161" s="44"/>
      <c r="F161" s="44"/>
      <c r="G161" s="44"/>
      <c r="H161" s="44"/>
      <c r="I161" s="44"/>
    </row>
    <row r="162" spans="4:9">
      <c r="D162" s="44"/>
      <c r="E162" s="44"/>
      <c r="F162" s="44"/>
      <c r="G162" s="44"/>
      <c r="H162" s="44"/>
      <c r="I162" s="44"/>
    </row>
    <row r="163" spans="4:9">
      <c r="D163" s="44"/>
      <c r="E163" s="44"/>
      <c r="F163" s="44"/>
      <c r="G163" s="44"/>
      <c r="H163" s="44"/>
      <c r="I163" s="44"/>
    </row>
    <row r="164" spans="4:9">
      <c r="D164" s="44"/>
      <c r="E164" s="44"/>
      <c r="F164" s="44"/>
      <c r="G164" s="44"/>
      <c r="H164" s="44"/>
      <c r="I164" s="44"/>
    </row>
    <row r="165" spans="4:9">
      <c r="D165" s="44"/>
      <c r="E165" s="44"/>
      <c r="F165" s="44"/>
      <c r="G165" s="44"/>
      <c r="H165" s="44"/>
      <c r="I165" s="44"/>
    </row>
    <row r="166" spans="4:9">
      <c r="D166" s="44"/>
      <c r="E166" s="44"/>
      <c r="F166" s="44"/>
      <c r="G166" s="44"/>
      <c r="H166" s="44"/>
      <c r="I166" s="44"/>
    </row>
  </sheetData>
  <mergeCells count="9">
    <mergeCell ref="A1:B1"/>
    <mergeCell ref="A2:I2"/>
    <mergeCell ref="G3:I3"/>
    <mergeCell ref="E4:H4"/>
    <mergeCell ref="A4:A5"/>
    <mergeCell ref="B4:B5"/>
    <mergeCell ref="C4:C5"/>
    <mergeCell ref="D4:D5"/>
    <mergeCell ref="I4:I5"/>
  </mergeCells>
  <pageMargins left="0.629166666666667" right="0.159027777777778" top="0.209027777777778" bottom="0.209027777777778" header="0.5" footer="0.5"/>
  <pageSetup paperSize="9" orientation="landscape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2"/>
  <sheetViews>
    <sheetView workbookViewId="0">
      <pane xSplit="1" ySplit="4" topLeftCell="B50" activePane="bottomRight" state="frozen"/>
      <selection/>
      <selection pane="topRight"/>
      <selection pane="bottomLeft"/>
      <selection pane="bottomRight" activeCell="D51" sqref="D51"/>
    </sheetView>
  </sheetViews>
  <sheetFormatPr defaultColWidth="9" defaultRowHeight="14.25" outlineLevelCol="5"/>
  <cols>
    <col min="1" max="1" width="4.625" style="1" customWidth="1"/>
    <col min="2" max="2" width="26.25" style="1" customWidth="1"/>
    <col min="3" max="3" width="11.25" style="1" customWidth="1"/>
    <col min="4" max="4" width="16.125" style="1" customWidth="1"/>
    <col min="5" max="5" width="20.5" style="1" customWidth="1"/>
    <col min="6" max="6" width="10.125" style="1" customWidth="1"/>
    <col min="7" max="256" width="9" style="1" customWidth="1"/>
  </cols>
  <sheetData>
    <row r="1" ht="36" customHeight="1" spans="1:2">
      <c r="A1" s="2" t="s">
        <v>2060</v>
      </c>
      <c r="B1" s="2"/>
    </row>
    <row r="2" ht="32.25" customHeight="1" spans="1:6">
      <c r="A2" s="3" t="s">
        <v>2061</v>
      </c>
      <c r="B2" s="3"/>
      <c r="C2" s="3"/>
      <c r="D2" s="3"/>
      <c r="E2" s="3"/>
      <c r="F2" s="3"/>
    </row>
    <row r="3" ht="30" customHeight="1" spans="6:6">
      <c r="F3" s="4" t="s">
        <v>2</v>
      </c>
    </row>
    <row r="4" ht="24" customHeight="1" spans="1:6">
      <c r="A4" s="5" t="s">
        <v>1870</v>
      </c>
      <c r="B4" s="6" t="s">
        <v>1871</v>
      </c>
      <c r="C4" s="6" t="s">
        <v>2062</v>
      </c>
      <c r="D4" s="6" t="s">
        <v>2063</v>
      </c>
      <c r="E4" s="6" t="s">
        <v>2064</v>
      </c>
      <c r="F4" s="6" t="s">
        <v>40</v>
      </c>
    </row>
    <row r="5" ht="24" customHeight="1" spans="1:6">
      <c r="A5" s="5"/>
      <c r="B5" s="6" t="s">
        <v>2065</v>
      </c>
      <c r="C5" s="7">
        <f>SUM(C6:C61)</f>
        <v>57517.77</v>
      </c>
      <c r="D5" s="6"/>
      <c r="E5" s="6"/>
      <c r="F5" s="6"/>
    </row>
    <row r="6" ht="24.95" customHeight="1" spans="1:6">
      <c r="A6" s="8">
        <v>1</v>
      </c>
      <c r="B6" s="9" t="s">
        <v>2066</v>
      </c>
      <c r="C6" s="9">
        <v>318.19</v>
      </c>
      <c r="D6" s="9" t="s">
        <v>2067</v>
      </c>
      <c r="E6" s="10" t="s">
        <v>2068</v>
      </c>
      <c r="F6" s="9"/>
    </row>
    <row r="7" ht="24.95" customHeight="1" spans="1:6">
      <c r="A7" s="8">
        <v>2</v>
      </c>
      <c r="B7" s="9" t="s">
        <v>2069</v>
      </c>
      <c r="C7" s="9">
        <v>410</v>
      </c>
      <c r="D7" s="9" t="s">
        <v>2070</v>
      </c>
      <c r="E7" s="10" t="s">
        <v>2071</v>
      </c>
      <c r="F7" s="9"/>
    </row>
    <row r="8" ht="24.95" customHeight="1" spans="1:6">
      <c r="A8" s="8">
        <v>3</v>
      </c>
      <c r="B8" s="9" t="s">
        <v>2072</v>
      </c>
      <c r="C8" s="9">
        <v>27.5</v>
      </c>
      <c r="D8" s="9" t="s">
        <v>2073</v>
      </c>
      <c r="E8" s="10" t="s">
        <v>2074</v>
      </c>
      <c r="F8" s="9"/>
    </row>
    <row r="9" ht="24.95" customHeight="1" spans="1:6">
      <c r="A9" s="8">
        <v>4</v>
      </c>
      <c r="B9" s="9" t="s">
        <v>2075</v>
      </c>
      <c r="C9" s="9">
        <v>309.06</v>
      </c>
      <c r="D9" s="9" t="s">
        <v>2073</v>
      </c>
      <c r="E9" s="11" t="s">
        <v>2076</v>
      </c>
      <c r="F9" s="9"/>
    </row>
    <row r="10" ht="24.95" customHeight="1" spans="1:6">
      <c r="A10" s="8">
        <v>5</v>
      </c>
      <c r="B10" s="9" t="s">
        <v>2077</v>
      </c>
      <c r="C10" s="9">
        <v>1922.68</v>
      </c>
      <c r="D10" s="9" t="s">
        <v>2078</v>
      </c>
      <c r="E10" s="10" t="s">
        <v>2079</v>
      </c>
      <c r="F10" s="9"/>
    </row>
    <row r="11" ht="24.95" customHeight="1" spans="1:6">
      <c r="A11" s="8">
        <v>6</v>
      </c>
      <c r="B11" s="9" t="s">
        <v>2080</v>
      </c>
      <c r="C11" s="9">
        <v>458.23</v>
      </c>
      <c r="D11" s="9" t="s">
        <v>2070</v>
      </c>
      <c r="E11" s="10" t="s">
        <v>2081</v>
      </c>
      <c r="F11" s="9"/>
    </row>
    <row r="12" ht="24.95" customHeight="1" spans="1:6">
      <c r="A12" s="8">
        <v>7</v>
      </c>
      <c r="B12" s="9" t="s">
        <v>2082</v>
      </c>
      <c r="C12" s="9">
        <v>14.16</v>
      </c>
      <c r="D12" s="9" t="s">
        <v>2083</v>
      </c>
      <c r="E12" s="10" t="s">
        <v>2084</v>
      </c>
      <c r="F12" s="9"/>
    </row>
    <row r="13" ht="24.95" customHeight="1" spans="1:6">
      <c r="A13" s="12">
        <v>8</v>
      </c>
      <c r="B13" s="9" t="s">
        <v>2085</v>
      </c>
      <c r="C13" s="9">
        <v>196.53</v>
      </c>
      <c r="D13" s="9" t="s">
        <v>2086</v>
      </c>
      <c r="E13" s="10" t="s">
        <v>2087</v>
      </c>
      <c r="F13" s="9"/>
    </row>
    <row r="14" ht="24.95" customHeight="1" spans="1:6">
      <c r="A14" s="13"/>
      <c r="B14" s="9" t="s">
        <v>2085</v>
      </c>
      <c r="C14" s="9">
        <v>236.16</v>
      </c>
      <c r="D14" s="9" t="s">
        <v>2088</v>
      </c>
      <c r="E14" s="10" t="s">
        <v>2087</v>
      </c>
      <c r="F14" s="9"/>
    </row>
    <row r="15" ht="24.95" customHeight="1" spans="1:6">
      <c r="A15" s="12">
        <v>9</v>
      </c>
      <c r="B15" s="9" t="s">
        <v>2089</v>
      </c>
      <c r="C15" s="9">
        <v>1764.56</v>
      </c>
      <c r="D15" s="9" t="s">
        <v>2090</v>
      </c>
      <c r="E15" s="10" t="s">
        <v>2091</v>
      </c>
      <c r="F15" s="9"/>
    </row>
    <row r="16" ht="24.95" customHeight="1" spans="1:6">
      <c r="A16" s="14"/>
      <c r="B16" s="9" t="s">
        <v>2089</v>
      </c>
      <c r="C16" s="9">
        <v>1779.39</v>
      </c>
      <c r="D16" s="9" t="s">
        <v>2086</v>
      </c>
      <c r="E16" s="10" t="s">
        <v>2092</v>
      </c>
      <c r="F16" s="9"/>
    </row>
    <row r="17" ht="24.95" customHeight="1" spans="1:6">
      <c r="A17" s="14"/>
      <c r="B17" s="9" t="s">
        <v>2089</v>
      </c>
      <c r="C17" s="9">
        <v>1901.35</v>
      </c>
      <c r="D17" s="9" t="s">
        <v>2070</v>
      </c>
      <c r="E17" s="10" t="s">
        <v>2091</v>
      </c>
      <c r="F17" s="9"/>
    </row>
    <row r="18" ht="24.95" customHeight="1" spans="1:6">
      <c r="A18" s="13"/>
      <c r="B18" s="9" t="s">
        <v>2089</v>
      </c>
      <c r="C18" s="9">
        <v>2250.7</v>
      </c>
      <c r="D18" s="9" t="s">
        <v>2088</v>
      </c>
      <c r="E18" s="10" t="s">
        <v>2091</v>
      </c>
      <c r="F18" s="9"/>
    </row>
    <row r="19" ht="24.95" customHeight="1" spans="1:6">
      <c r="A19" s="8">
        <v>10</v>
      </c>
      <c r="B19" s="9" t="s">
        <v>2093</v>
      </c>
      <c r="C19" s="9">
        <v>97.84</v>
      </c>
      <c r="D19" s="9" t="s">
        <v>2094</v>
      </c>
      <c r="E19" s="10" t="s">
        <v>2095</v>
      </c>
      <c r="F19" s="9"/>
    </row>
    <row r="20" ht="24.95" customHeight="1" spans="1:6">
      <c r="A20" s="8">
        <v>11</v>
      </c>
      <c r="B20" s="9" t="s">
        <v>2096</v>
      </c>
      <c r="C20" s="9">
        <v>30.3</v>
      </c>
      <c r="D20" s="9" t="s">
        <v>2094</v>
      </c>
      <c r="E20" s="10" t="s">
        <v>2095</v>
      </c>
      <c r="F20" s="9"/>
    </row>
    <row r="21" ht="24.95" customHeight="1" spans="1:6">
      <c r="A21" s="8">
        <v>12</v>
      </c>
      <c r="B21" s="9" t="s">
        <v>2097</v>
      </c>
      <c r="C21" s="9">
        <v>1092.53</v>
      </c>
      <c r="D21" s="9" t="s">
        <v>2098</v>
      </c>
      <c r="E21" s="10" t="s">
        <v>2099</v>
      </c>
      <c r="F21" s="9"/>
    </row>
    <row r="22" ht="24.95" customHeight="1" spans="1:6">
      <c r="A22" s="8">
        <v>13</v>
      </c>
      <c r="B22" s="9" t="s">
        <v>2100</v>
      </c>
      <c r="C22" s="9">
        <v>489.82</v>
      </c>
      <c r="D22" s="9" t="s">
        <v>2101</v>
      </c>
      <c r="E22" s="10" t="s">
        <v>2102</v>
      </c>
      <c r="F22" s="9"/>
    </row>
    <row r="23" ht="24.95" customHeight="1" spans="1:6">
      <c r="A23" s="8">
        <v>14</v>
      </c>
      <c r="B23" s="9" t="s">
        <v>2103</v>
      </c>
      <c r="C23" s="9">
        <v>917.14</v>
      </c>
      <c r="D23" s="10" t="s">
        <v>2104</v>
      </c>
      <c r="E23" s="10" t="s">
        <v>2105</v>
      </c>
      <c r="F23" s="9"/>
    </row>
    <row r="24" ht="24.95" customHeight="1" spans="1:6">
      <c r="A24" s="8">
        <v>15</v>
      </c>
      <c r="B24" s="9" t="s">
        <v>2106</v>
      </c>
      <c r="C24" s="9">
        <v>494.57</v>
      </c>
      <c r="D24" s="9" t="s">
        <v>2107</v>
      </c>
      <c r="E24" s="10" t="s">
        <v>2108</v>
      </c>
      <c r="F24" s="9"/>
    </row>
    <row r="25" ht="24.95" customHeight="1" spans="1:6">
      <c r="A25" s="8">
        <v>16</v>
      </c>
      <c r="B25" s="9" t="s">
        <v>2109</v>
      </c>
      <c r="C25" s="9">
        <v>6312.32</v>
      </c>
      <c r="D25" s="9" t="s">
        <v>2110</v>
      </c>
      <c r="E25" s="10" t="s">
        <v>2111</v>
      </c>
      <c r="F25" s="9"/>
    </row>
    <row r="26" ht="24.95" customHeight="1" spans="1:6">
      <c r="A26" s="8">
        <v>17</v>
      </c>
      <c r="B26" s="9" t="s">
        <v>2112</v>
      </c>
      <c r="C26" s="9">
        <v>300</v>
      </c>
      <c r="D26" s="9" t="s">
        <v>2113</v>
      </c>
      <c r="E26" s="10" t="s">
        <v>2114</v>
      </c>
      <c r="F26" s="9"/>
    </row>
    <row r="27" ht="24.95" customHeight="1" spans="1:6">
      <c r="A27" s="8">
        <v>18</v>
      </c>
      <c r="B27" s="9" t="s">
        <v>2115</v>
      </c>
      <c r="C27" s="9">
        <v>885.26</v>
      </c>
      <c r="D27" s="9" t="s">
        <v>2116</v>
      </c>
      <c r="E27" s="10" t="s">
        <v>2117</v>
      </c>
      <c r="F27" s="9"/>
    </row>
    <row r="28" ht="24.95" customHeight="1" spans="1:6">
      <c r="A28" s="8">
        <v>19</v>
      </c>
      <c r="B28" s="9" t="s">
        <v>2118</v>
      </c>
      <c r="C28" s="9">
        <v>302.74</v>
      </c>
      <c r="D28" s="9" t="s">
        <v>2116</v>
      </c>
      <c r="E28" s="10" t="s">
        <v>2117</v>
      </c>
      <c r="F28" s="9"/>
    </row>
    <row r="29" ht="24.95" customHeight="1" spans="1:6">
      <c r="A29" s="8">
        <v>20</v>
      </c>
      <c r="B29" s="9" t="s">
        <v>2119</v>
      </c>
      <c r="C29" s="9">
        <v>258.82</v>
      </c>
      <c r="D29" s="9" t="s">
        <v>2113</v>
      </c>
      <c r="E29" s="10" t="s">
        <v>2120</v>
      </c>
      <c r="F29" s="9"/>
    </row>
    <row r="30" ht="24.95" customHeight="1" spans="1:6">
      <c r="A30" s="8">
        <v>21</v>
      </c>
      <c r="B30" s="9" t="s">
        <v>2121</v>
      </c>
      <c r="C30" s="9">
        <v>1697.66</v>
      </c>
      <c r="D30" s="9" t="s">
        <v>2122</v>
      </c>
      <c r="E30" s="10" t="s">
        <v>2123</v>
      </c>
      <c r="F30" s="9"/>
    </row>
    <row r="31" ht="24.95" customHeight="1" spans="1:6">
      <c r="A31" s="8">
        <v>22</v>
      </c>
      <c r="B31" s="9" t="s">
        <v>2124</v>
      </c>
      <c r="C31" s="9">
        <v>3400</v>
      </c>
      <c r="D31" s="9" t="s">
        <v>2125</v>
      </c>
      <c r="E31" s="10" t="s">
        <v>2126</v>
      </c>
      <c r="F31" s="9"/>
    </row>
    <row r="32" ht="24.95" customHeight="1" spans="1:6">
      <c r="A32" s="12">
        <v>23</v>
      </c>
      <c r="B32" s="15" t="s">
        <v>2127</v>
      </c>
      <c r="C32" s="9">
        <v>50</v>
      </c>
      <c r="D32" s="9" t="s">
        <v>2128</v>
      </c>
      <c r="E32" s="10" t="s">
        <v>2129</v>
      </c>
      <c r="F32" s="16" t="s">
        <v>2130</v>
      </c>
    </row>
    <row r="33" ht="32" customHeight="1" spans="1:6">
      <c r="A33" s="14"/>
      <c r="B33" s="15" t="s">
        <v>2131</v>
      </c>
      <c r="C33" s="9">
        <v>82</v>
      </c>
      <c r="D33" s="9" t="s">
        <v>2083</v>
      </c>
      <c r="E33" s="10" t="s">
        <v>2129</v>
      </c>
      <c r="F33" s="17"/>
    </row>
    <row r="34" ht="31" customHeight="1" spans="1:6">
      <c r="A34" s="14"/>
      <c r="B34" s="15" t="s">
        <v>2132</v>
      </c>
      <c r="C34" s="9">
        <v>50</v>
      </c>
      <c r="D34" s="9" t="s">
        <v>2133</v>
      </c>
      <c r="E34" s="10" t="s">
        <v>2129</v>
      </c>
      <c r="F34" s="17"/>
    </row>
    <row r="35" ht="33" customHeight="1" spans="1:6">
      <c r="A35" s="14"/>
      <c r="B35" s="15" t="s">
        <v>2134</v>
      </c>
      <c r="C35" s="9">
        <v>392</v>
      </c>
      <c r="D35" s="9" t="s">
        <v>2094</v>
      </c>
      <c r="E35" s="10" t="s">
        <v>2129</v>
      </c>
      <c r="F35" s="17"/>
    </row>
    <row r="36" ht="24.95" customHeight="1" spans="1:6">
      <c r="A36" s="14"/>
      <c r="B36" s="15" t="s">
        <v>2135</v>
      </c>
      <c r="C36" s="9">
        <v>50</v>
      </c>
      <c r="D36" s="9" t="s">
        <v>2136</v>
      </c>
      <c r="E36" s="10" t="s">
        <v>2129</v>
      </c>
      <c r="F36" s="17"/>
    </row>
    <row r="37" ht="24.95" customHeight="1" spans="1:6">
      <c r="A37" s="14"/>
      <c r="B37" s="15" t="s">
        <v>2137</v>
      </c>
      <c r="C37" s="9">
        <v>50</v>
      </c>
      <c r="D37" s="9" t="s">
        <v>2138</v>
      </c>
      <c r="E37" s="10" t="s">
        <v>2129</v>
      </c>
      <c r="F37" s="17"/>
    </row>
    <row r="38" ht="24.95" customHeight="1" spans="1:6">
      <c r="A38" s="14"/>
      <c r="B38" s="15" t="s">
        <v>2139</v>
      </c>
      <c r="C38" s="9">
        <v>50</v>
      </c>
      <c r="D38" s="9" t="s">
        <v>2140</v>
      </c>
      <c r="E38" s="10" t="s">
        <v>2129</v>
      </c>
      <c r="F38" s="17"/>
    </row>
    <row r="39" ht="30" customHeight="1" spans="1:6">
      <c r="A39" s="13"/>
      <c r="B39" s="15" t="s">
        <v>2141</v>
      </c>
      <c r="C39" s="9">
        <v>50</v>
      </c>
      <c r="D39" s="9" t="s">
        <v>2142</v>
      </c>
      <c r="E39" s="10" t="s">
        <v>2129</v>
      </c>
      <c r="F39" s="18"/>
    </row>
    <row r="40" ht="24.95" customHeight="1" spans="1:6">
      <c r="A40" s="8">
        <v>24</v>
      </c>
      <c r="B40" s="9" t="s">
        <v>2143</v>
      </c>
      <c r="C40" s="9">
        <v>1875</v>
      </c>
      <c r="D40" s="9" t="s">
        <v>2144</v>
      </c>
      <c r="E40" s="10" t="s">
        <v>2145</v>
      </c>
      <c r="F40" s="9"/>
    </row>
    <row r="41" ht="24.95" customHeight="1" spans="1:6">
      <c r="A41" s="8">
        <v>25</v>
      </c>
      <c r="B41" s="9" t="s">
        <v>2146</v>
      </c>
      <c r="C41" s="9">
        <v>2000</v>
      </c>
      <c r="D41" s="9" t="s">
        <v>2147</v>
      </c>
      <c r="E41" s="10" t="s">
        <v>2148</v>
      </c>
      <c r="F41" s="9"/>
    </row>
    <row r="42" ht="24.95" customHeight="1" spans="1:6">
      <c r="A42" s="8">
        <v>26</v>
      </c>
      <c r="B42" s="9" t="s">
        <v>2149</v>
      </c>
      <c r="C42" s="9">
        <v>624.71</v>
      </c>
      <c r="D42" s="9" t="s">
        <v>2067</v>
      </c>
      <c r="E42" s="10" t="s">
        <v>2150</v>
      </c>
      <c r="F42" s="9"/>
    </row>
    <row r="43" ht="24.95" customHeight="1" spans="1:6">
      <c r="A43" s="8">
        <v>27</v>
      </c>
      <c r="B43" s="9" t="s">
        <v>2151</v>
      </c>
      <c r="C43" s="9">
        <v>239.88</v>
      </c>
      <c r="D43" s="9" t="s">
        <v>2067</v>
      </c>
      <c r="E43" s="10" t="s">
        <v>2152</v>
      </c>
      <c r="F43" s="9"/>
    </row>
    <row r="44" ht="24.95" customHeight="1" spans="1:6">
      <c r="A44" s="8">
        <v>28</v>
      </c>
      <c r="B44" s="9" t="s">
        <v>2153</v>
      </c>
      <c r="C44" s="9">
        <v>2442.69</v>
      </c>
      <c r="D44" s="9" t="s">
        <v>2067</v>
      </c>
      <c r="E44" s="10" t="s">
        <v>2154</v>
      </c>
      <c r="F44" s="9"/>
    </row>
    <row r="45" ht="24.95" customHeight="1" spans="1:6">
      <c r="A45" s="8">
        <v>29</v>
      </c>
      <c r="B45" s="9" t="s">
        <v>2155</v>
      </c>
      <c r="C45" s="9">
        <v>7147.96</v>
      </c>
      <c r="D45" s="9" t="s">
        <v>2156</v>
      </c>
      <c r="E45" s="10" t="s">
        <v>2157</v>
      </c>
      <c r="F45" s="9"/>
    </row>
    <row r="46" ht="24.95" customHeight="1" spans="1:6">
      <c r="A46" s="8">
        <v>30</v>
      </c>
      <c r="B46" s="9" t="s">
        <v>2158</v>
      </c>
      <c r="C46" s="9">
        <v>50</v>
      </c>
      <c r="D46" s="9" t="s">
        <v>2094</v>
      </c>
      <c r="E46" s="10" t="s">
        <v>2159</v>
      </c>
      <c r="F46" s="9"/>
    </row>
    <row r="47" ht="30" customHeight="1" spans="1:6">
      <c r="A47" s="8">
        <v>31</v>
      </c>
      <c r="B47" s="9" t="s">
        <v>2160</v>
      </c>
      <c r="C47" s="9">
        <v>4494.49</v>
      </c>
      <c r="D47" s="15" t="s">
        <v>2161</v>
      </c>
      <c r="E47" s="10" t="s">
        <v>2162</v>
      </c>
      <c r="F47" s="9"/>
    </row>
    <row r="48" ht="24" customHeight="1" spans="1:6">
      <c r="A48" s="8">
        <v>32</v>
      </c>
      <c r="B48" s="9" t="s">
        <v>2163</v>
      </c>
      <c r="C48" s="9">
        <v>4918.16</v>
      </c>
      <c r="D48" s="15" t="s">
        <v>2164</v>
      </c>
      <c r="E48" s="10" t="s">
        <v>2165</v>
      </c>
      <c r="F48" s="9"/>
    </row>
    <row r="49" ht="22" customHeight="1" spans="1:6">
      <c r="A49" s="8">
        <v>33</v>
      </c>
      <c r="B49" s="9" t="s">
        <v>2166</v>
      </c>
      <c r="C49" s="9">
        <v>350</v>
      </c>
      <c r="D49" s="15" t="s">
        <v>2067</v>
      </c>
      <c r="E49" s="10" t="s">
        <v>2167</v>
      </c>
      <c r="F49" s="9"/>
    </row>
    <row r="50" ht="24" customHeight="1" spans="1:6">
      <c r="A50" s="8">
        <v>34</v>
      </c>
      <c r="B50" s="9" t="s">
        <v>2168</v>
      </c>
      <c r="C50" s="9">
        <v>809.31</v>
      </c>
      <c r="D50" s="15" t="s">
        <v>2067</v>
      </c>
      <c r="E50" s="10" t="s">
        <v>2169</v>
      </c>
      <c r="F50" s="9"/>
    </row>
    <row r="51" ht="35" customHeight="1" spans="1:6">
      <c r="A51" s="8">
        <v>35</v>
      </c>
      <c r="B51" s="9" t="s">
        <v>2170</v>
      </c>
      <c r="C51" s="9">
        <v>420</v>
      </c>
      <c r="D51" s="15" t="s">
        <v>2171</v>
      </c>
      <c r="E51" s="10" t="s">
        <v>2172</v>
      </c>
      <c r="F51" s="9"/>
    </row>
    <row r="52" ht="23" customHeight="1" spans="1:6">
      <c r="A52" s="8">
        <v>36</v>
      </c>
      <c r="B52" s="9" t="s">
        <v>2173</v>
      </c>
      <c r="C52" s="9">
        <v>650</v>
      </c>
      <c r="D52" s="15" t="s">
        <v>2174</v>
      </c>
      <c r="E52" s="10" t="s">
        <v>2175</v>
      </c>
      <c r="F52" s="9"/>
    </row>
    <row r="53" ht="22" customHeight="1" spans="1:6">
      <c r="A53" s="8">
        <v>37</v>
      </c>
      <c r="B53" s="9" t="s">
        <v>2176</v>
      </c>
      <c r="C53" s="9">
        <v>153</v>
      </c>
      <c r="D53" s="15" t="s">
        <v>2174</v>
      </c>
      <c r="E53" s="10" t="s">
        <v>2175</v>
      </c>
      <c r="F53" s="9"/>
    </row>
    <row r="54" ht="25" customHeight="1" spans="1:6">
      <c r="A54" s="8">
        <v>38</v>
      </c>
      <c r="B54" s="9" t="s">
        <v>2177</v>
      </c>
      <c r="C54" s="9">
        <v>370</v>
      </c>
      <c r="D54" s="15" t="s">
        <v>2174</v>
      </c>
      <c r="E54" s="10" t="s">
        <v>2175</v>
      </c>
      <c r="F54" s="9"/>
    </row>
    <row r="55" ht="55" customHeight="1" spans="1:6">
      <c r="A55" s="8">
        <v>39</v>
      </c>
      <c r="B55" s="9" t="s">
        <v>2178</v>
      </c>
      <c r="C55" s="9">
        <v>15.22</v>
      </c>
      <c r="D55" s="19" t="s">
        <v>2179</v>
      </c>
      <c r="E55" s="10" t="s">
        <v>2180</v>
      </c>
      <c r="F55" s="9"/>
    </row>
    <row r="56" ht="25" customHeight="1" spans="1:6">
      <c r="A56" s="8">
        <v>40</v>
      </c>
      <c r="B56" s="9" t="s">
        <v>2181</v>
      </c>
      <c r="C56" s="9">
        <v>154.4</v>
      </c>
      <c r="D56" s="19" t="s">
        <v>2171</v>
      </c>
      <c r="E56" s="10" t="s">
        <v>2182</v>
      </c>
      <c r="F56" s="9"/>
    </row>
    <row r="57" ht="25" customHeight="1" spans="1:6">
      <c r="A57" s="8">
        <v>41</v>
      </c>
      <c r="B57" s="9" t="s">
        <v>2183</v>
      </c>
      <c r="C57" s="9">
        <v>191</v>
      </c>
      <c r="D57" s="19" t="s">
        <v>2144</v>
      </c>
      <c r="E57" s="10" t="s">
        <v>2184</v>
      </c>
      <c r="F57" s="9"/>
    </row>
    <row r="58" ht="25" customHeight="1" spans="1:6">
      <c r="A58" s="8">
        <v>42</v>
      </c>
      <c r="B58" s="9" t="s">
        <v>2185</v>
      </c>
      <c r="C58" s="9">
        <v>1108.2</v>
      </c>
      <c r="D58" s="19" t="s">
        <v>2067</v>
      </c>
      <c r="E58" s="10" t="s">
        <v>2186</v>
      </c>
      <c r="F58" s="9"/>
    </row>
    <row r="59" ht="25" customHeight="1" spans="1:6">
      <c r="A59" s="8">
        <v>43</v>
      </c>
      <c r="B59" s="9" t="s">
        <v>2187</v>
      </c>
      <c r="C59" s="9">
        <v>732.24</v>
      </c>
      <c r="D59" s="19" t="s">
        <v>2067</v>
      </c>
      <c r="E59" s="10" t="s">
        <v>2188</v>
      </c>
      <c r="F59" s="9"/>
    </row>
    <row r="60" ht="25" customHeight="1" spans="1:6">
      <c r="A60" s="8">
        <v>44</v>
      </c>
      <c r="B60" s="9" t="s">
        <v>2189</v>
      </c>
      <c r="C60" s="9">
        <v>100</v>
      </c>
      <c r="D60" s="19" t="s">
        <v>2190</v>
      </c>
      <c r="E60" s="10" t="s">
        <v>2191</v>
      </c>
      <c r="F60" s="9"/>
    </row>
    <row r="61" ht="25" customHeight="1" spans="1:6">
      <c r="A61" s="8">
        <v>45</v>
      </c>
      <c r="B61" s="9" t="s">
        <v>2192</v>
      </c>
      <c r="C61" s="9">
        <v>30</v>
      </c>
      <c r="D61" s="19" t="s">
        <v>2171</v>
      </c>
      <c r="E61" s="10" t="s">
        <v>2193</v>
      </c>
      <c r="F61" s="9"/>
    </row>
    <row r="62" ht="24" customHeight="1" spans="1:6">
      <c r="A62" s="20" t="s">
        <v>2194</v>
      </c>
      <c r="B62" s="20"/>
      <c r="C62" s="20"/>
      <c r="D62" s="20"/>
      <c r="E62" s="20"/>
      <c r="F62" s="20"/>
    </row>
  </sheetData>
  <mergeCells count="7">
    <mergeCell ref="A1:B1"/>
    <mergeCell ref="A2:F2"/>
    <mergeCell ref="A62:F62"/>
    <mergeCell ref="A13:A14"/>
    <mergeCell ref="A15:A18"/>
    <mergeCell ref="A32:A39"/>
    <mergeCell ref="F32:F39"/>
  </mergeCells>
  <pageMargins left="0.349305555555556" right="0.349305555555556" top="0.588888888888889" bottom="0.388888888888889" header="0.509027777777778" footer="0.509027777777778"/>
  <pageSetup paperSize="9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2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13"/>
  <sheetViews>
    <sheetView zoomScale="90" zoomScaleNormal="90" workbookViewId="0">
      <pane xSplit="1" ySplit="4" topLeftCell="B1292" activePane="bottomRight" state="frozen"/>
      <selection/>
      <selection pane="topRight"/>
      <selection pane="bottomLeft"/>
      <selection pane="bottomRight" activeCell="A19" sqref="A19"/>
    </sheetView>
  </sheetViews>
  <sheetFormatPr defaultColWidth="9" defaultRowHeight="14.25" outlineLevelCol="7"/>
  <cols>
    <col min="1" max="1" width="43.75" style="237" customWidth="1"/>
    <col min="2" max="2" width="19.25" style="237" customWidth="1"/>
    <col min="3" max="3" width="15.125" style="237" customWidth="1"/>
    <col min="4" max="4" width="20.5" style="237" customWidth="1"/>
    <col min="5" max="5" width="10.125" style="237" customWidth="1"/>
    <col min="6" max="6" width="8.5" style="238" hidden="1" customWidth="1"/>
    <col min="7" max="7" width="14.125" style="238" hidden="1" customWidth="1"/>
    <col min="8" max="8" width="46.875" style="238" hidden="1" customWidth="1"/>
    <col min="9" max="9" width="0.125" style="237" hidden="1" customWidth="1"/>
    <col min="10" max="256" width="9" style="237" customWidth="1"/>
  </cols>
  <sheetData>
    <row r="1" ht="21" customHeight="1" spans="1:5">
      <c r="A1" s="239" t="s">
        <v>37</v>
      </c>
      <c r="E1" s="240" t="s">
        <v>35</v>
      </c>
    </row>
    <row r="2" ht="20.25" spans="1:5">
      <c r="A2" s="241" t="s">
        <v>38</v>
      </c>
      <c r="B2" s="241"/>
      <c r="C2" s="241"/>
      <c r="D2" s="241"/>
      <c r="E2" s="241"/>
    </row>
    <row r="3" spans="5:5">
      <c r="E3" s="240" t="s">
        <v>2</v>
      </c>
    </row>
    <row r="4" ht="28.5" spans="1:7">
      <c r="A4" s="242" t="s">
        <v>39</v>
      </c>
      <c r="B4" s="243" t="s">
        <v>4</v>
      </c>
      <c r="C4" s="242" t="s">
        <v>5</v>
      </c>
      <c r="D4" s="243" t="s">
        <v>6</v>
      </c>
      <c r="E4" s="242" t="s">
        <v>40</v>
      </c>
      <c r="G4" s="238" t="s">
        <v>41</v>
      </c>
    </row>
    <row r="5" ht="27" customHeight="1" spans="1:8">
      <c r="A5" s="244" t="s">
        <v>42</v>
      </c>
      <c r="B5" s="245">
        <f>SUM(B6,B18,B27,B38,B50,B61,B72,B84,B93,B107,B117,B126,B137,B151,B158,B166,B172,B179,B186,B193,B200,B206,B214,B220,B226,B232,B249,)</f>
        <v>46712</v>
      </c>
      <c r="C5" s="245">
        <f>SUM(C6,C18,C27,C38,C50,C61,C72,C84,C93,C107,C117,C126,C137,C151,C158,C166,C172,C179,C186,C193,C200,C206,C214,C220,C226,C232,C249,)</f>
        <v>43875</v>
      </c>
      <c r="D5" s="246">
        <f t="shared" ref="D5:D68" si="0">IF(B5=0,"",ROUND(C5/B5*100,1))</f>
        <v>93.9</v>
      </c>
      <c r="E5" s="244"/>
      <c r="F5" s="247">
        <v>201</v>
      </c>
      <c r="G5">
        <f t="shared" ref="G5:G68" si="1">SUM(C5)</f>
        <v>43875</v>
      </c>
      <c r="H5" s="247" t="s">
        <v>42</v>
      </c>
    </row>
    <row r="6" ht="20.1" customHeight="1" spans="1:8">
      <c r="A6" s="248" t="s">
        <v>43</v>
      </c>
      <c r="B6" s="245">
        <f>SUM(B7:B17)</f>
        <v>480</v>
      </c>
      <c r="C6" s="245">
        <f>SUM(C7:C17)</f>
        <v>427</v>
      </c>
      <c r="D6" s="246">
        <f>IF(B6=0,"",ROUND(C6/B6*100,1))</f>
        <v>89</v>
      </c>
      <c r="E6" s="244"/>
      <c r="F6" s="247">
        <v>20101</v>
      </c>
      <c r="G6">
        <f>SUM(C6)</f>
        <v>427</v>
      </c>
      <c r="H6" s="247" t="s">
        <v>43</v>
      </c>
    </row>
    <row r="7" ht="20.1" customHeight="1" spans="1:8">
      <c r="A7" s="248" t="s">
        <v>44</v>
      </c>
      <c r="B7" s="249">
        <f>VLOOKUP(F7,'[14]表二（旧）'!$F$5:$G$1311,2,FALSE)</f>
        <v>254</v>
      </c>
      <c r="C7" s="157">
        <v>197</v>
      </c>
      <c r="D7" s="246">
        <f>IF(B7=0,"",ROUND(C7/B7*100,1))</f>
        <v>77.6</v>
      </c>
      <c r="E7" s="244"/>
      <c r="F7" s="247">
        <v>2010101</v>
      </c>
      <c r="G7">
        <f>SUM(C7)</f>
        <v>197</v>
      </c>
      <c r="H7" s="247" t="s">
        <v>44</v>
      </c>
    </row>
    <row r="8" ht="20.1" customHeight="1" spans="1:8">
      <c r="A8" s="248" t="s">
        <v>45</v>
      </c>
      <c r="B8" s="249">
        <f>VLOOKUP(F8,'[14]表二（旧）'!$F$5:$G$1311,2,FALSE)</f>
        <v>80</v>
      </c>
      <c r="C8" s="157">
        <v>80</v>
      </c>
      <c r="D8" s="246">
        <f>IF(B8=0,"",ROUND(C8/B8*100,1))</f>
        <v>100</v>
      </c>
      <c r="E8" s="244"/>
      <c r="F8" s="247">
        <v>2010102</v>
      </c>
      <c r="G8">
        <f>SUM(C8)</f>
        <v>80</v>
      </c>
      <c r="H8" s="247" t="s">
        <v>45</v>
      </c>
    </row>
    <row r="9" ht="20.1" customHeight="1" spans="1:8">
      <c r="A9" s="250" t="s">
        <v>46</v>
      </c>
      <c r="B9" s="249">
        <f>VLOOKUP(F9,'[14]表二（旧）'!$F$5:$G$1311,2,FALSE)</f>
        <v>0</v>
      </c>
      <c r="C9" s="157"/>
      <c r="D9" s="246" t="str">
        <f>IF(B9=0,"",ROUND(C9/B9*100,1))</f>
        <v/>
      </c>
      <c r="E9" s="244"/>
      <c r="F9" s="247">
        <v>2010103</v>
      </c>
      <c r="G9">
        <f>SUM(C9)</f>
        <v>0</v>
      </c>
      <c r="H9" s="247" t="s">
        <v>46</v>
      </c>
    </row>
    <row r="10" ht="20.1" customHeight="1" spans="1:8">
      <c r="A10" s="250" t="s">
        <v>47</v>
      </c>
      <c r="B10" s="249">
        <f>VLOOKUP(F10,'[14]表二（旧）'!$F$5:$G$1311,2,FALSE)</f>
        <v>80</v>
      </c>
      <c r="C10" s="157">
        <v>85</v>
      </c>
      <c r="D10" s="246">
        <f>IF(B10=0,"",ROUND(C10/B10*100,1))</f>
        <v>106.3</v>
      </c>
      <c r="E10" s="244"/>
      <c r="F10" s="247">
        <v>2010104</v>
      </c>
      <c r="G10">
        <f>SUM(C10)</f>
        <v>85</v>
      </c>
      <c r="H10" s="247" t="s">
        <v>47</v>
      </c>
    </row>
    <row r="11" ht="20.1" customHeight="1" spans="1:8">
      <c r="A11" s="250" t="s">
        <v>48</v>
      </c>
      <c r="B11" s="249">
        <f>VLOOKUP(F11,'[14]表二（旧）'!$F$5:$G$1311,2,FALSE)</f>
        <v>0</v>
      </c>
      <c r="C11" s="157"/>
      <c r="D11" s="246" t="str">
        <f>IF(B11=0,"",ROUND(C11/B11*100,1))</f>
        <v/>
      </c>
      <c r="E11" s="244"/>
      <c r="F11" s="247">
        <v>2010105</v>
      </c>
      <c r="G11">
        <f>SUM(C11)</f>
        <v>0</v>
      </c>
      <c r="H11" s="247" t="s">
        <v>48</v>
      </c>
    </row>
    <row r="12" ht="20.1" customHeight="1" spans="1:8">
      <c r="A12" s="244" t="s">
        <v>49</v>
      </c>
      <c r="B12" s="249">
        <f>VLOOKUP(F12,'[14]表二（旧）'!$F$5:$G$1311,2,FALSE)</f>
        <v>0</v>
      </c>
      <c r="C12" s="157"/>
      <c r="D12" s="246" t="str">
        <f>IF(B12=0,"",ROUND(C12/B12*100,1))</f>
        <v/>
      </c>
      <c r="E12" s="244"/>
      <c r="F12" s="247">
        <v>2010106</v>
      </c>
      <c r="G12">
        <f>SUM(C12)</f>
        <v>0</v>
      </c>
      <c r="H12" s="247" t="s">
        <v>49</v>
      </c>
    </row>
    <row r="13" ht="20.1" customHeight="1" spans="1:8">
      <c r="A13" s="244" t="s">
        <v>50</v>
      </c>
      <c r="B13" s="249">
        <f>VLOOKUP(F13,'[14]表二（旧）'!$F$5:$G$1311,2,FALSE)</f>
        <v>45</v>
      </c>
      <c r="C13" s="157">
        <v>25</v>
      </c>
      <c r="D13" s="246">
        <f>IF(B13=0,"",ROUND(C13/B13*100,1))</f>
        <v>55.6</v>
      </c>
      <c r="E13" s="244"/>
      <c r="F13" s="247">
        <v>2010107</v>
      </c>
      <c r="G13">
        <f>SUM(C13)</f>
        <v>25</v>
      </c>
      <c r="H13" s="247" t="s">
        <v>50</v>
      </c>
    </row>
    <row r="14" ht="20.1" customHeight="1" spans="1:8">
      <c r="A14" s="244" t="s">
        <v>51</v>
      </c>
      <c r="B14" s="249">
        <f>VLOOKUP(F14,'[14]表二（旧）'!$F$5:$G$1311,2,FALSE)</f>
        <v>11</v>
      </c>
      <c r="C14" s="157">
        <v>30</v>
      </c>
      <c r="D14" s="246">
        <f>IF(B14=0,"",ROUND(C14/B14*100,1))</f>
        <v>272.7</v>
      </c>
      <c r="E14" s="244"/>
      <c r="F14" s="247">
        <v>2010108</v>
      </c>
      <c r="G14">
        <f>SUM(C14)</f>
        <v>30</v>
      </c>
      <c r="H14" s="247" t="s">
        <v>51</v>
      </c>
    </row>
    <row r="15" ht="20.1" customHeight="1" spans="1:8">
      <c r="A15" s="244" t="s">
        <v>52</v>
      </c>
      <c r="B15" s="249">
        <f>VLOOKUP(F15,'[14]表二（旧）'!$F$5:$G$1311,2,FALSE)</f>
        <v>10</v>
      </c>
      <c r="C15" s="157">
        <v>10</v>
      </c>
      <c r="D15" s="246">
        <f>IF(B15=0,"",ROUND(C15/B15*100,1))</f>
        <v>100</v>
      </c>
      <c r="E15" s="244"/>
      <c r="F15" s="247">
        <v>2010109</v>
      </c>
      <c r="G15">
        <f>SUM(C15)</f>
        <v>10</v>
      </c>
      <c r="H15" s="247" t="s">
        <v>52</v>
      </c>
    </row>
    <row r="16" ht="20.1" customHeight="1" spans="1:8">
      <c r="A16" s="244" t="s">
        <v>53</v>
      </c>
      <c r="B16" s="249">
        <f>VLOOKUP(F16,'[14]表二（旧）'!$F$5:$G$1311,2,FALSE)</f>
        <v>0</v>
      </c>
      <c r="C16" s="157"/>
      <c r="D16" s="246" t="str">
        <f>IF(B16=0,"",ROUND(C16/B16*100,1))</f>
        <v/>
      </c>
      <c r="E16" s="244"/>
      <c r="F16" s="247">
        <v>2010150</v>
      </c>
      <c r="G16">
        <f>SUM(C16)</f>
        <v>0</v>
      </c>
      <c r="H16" s="247" t="s">
        <v>53</v>
      </c>
    </row>
    <row r="17" ht="20.1" customHeight="1" spans="1:8">
      <c r="A17" s="244" t="s">
        <v>54</v>
      </c>
      <c r="B17" s="249">
        <f>VLOOKUP(F17,'[14]表二（旧）'!$F$5:$G$1311,2,FALSE)</f>
        <v>0</v>
      </c>
      <c r="C17" s="157"/>
      <c r="D17" s="246" t="str">
        <f>IF(B17=0,"",ROUND(C17/B17*100,1))</f>
        <v/>
      </c>
      <c r="E17" s="244"/>
      <c r="F17" s="247">
        <v>2010199</v>
      </c>
      <c r="G17">
        <f>SUM(C17)</f>
        <v>0</v>
      </c>
      <c r="H17" s="247" t="s">
        <v>54</v>
      </c>
    </row>
    <row r="18" ht="20.1" customHeight="1" spans="1:8">
      <c r="A18" s="248" t="s">
        <v>55</v>
      </c>
      <c r="B18" s="245">
        <f>SUM(B19:B26)</f>
        <v>353</v>
      </c>
      <c r="C18" s="245">
        <f>SUM(C19:C26)</f>
        <v>310</v>
      </c>
      <c r="D18" s="246">
        <f>IF(B18=0,"",ROUND(C18/B18*100,1))</f>
        <v>87.8</v>
      </c>
      <c r="E18" s="244"/>
      <c r="F18" s="247">
        <v>20102</v>
      </c>
      <c r="G18">
        <f>SUM(C18)</f>
        <v>310</v>
      </c>
      <c r="H18" s="247" t="s">
        <v>55</v>
      </c>
    </row>
    <row r="19" ht="20.1" customHeight="1" spans="1:8">
      <c r="A19" s="248" t="s">
        <v>44</v>
      </c>
      <c r="B19" s="249">
        <f>VLOOKUP(F19,'[14]表二（旧）'!$F$5:$G$1311,2,FALSE)</f>
        <v>192</v>
      </c>
      <c r="C19" s="157">
        <v>180</v>
      </c>
      <c r="D19" s="246">
        <f>IF(B19=0,"",ROUND(C19/B19*100,1))</f>
        <v>93.8</v>
      </c>
      <c r="E19" s="244"/>
      <c r="F19" s="247">
        <v>2010201</v>
      </c>
      <c r="G19">
        <f>SUM(C19)</f>
        <v>180</v>
      </c>
      <c r="H19" s="247" t="s">
        <v>44</v>
      </c>
    </row>
    <row r="20" ht="20.1" customHeight="1" spans="1:8">
      <c r="A20" s="248" t="s">
        <v>45</v>
      </c>
      <c r="B20" s="249">
        <f>VLOOKUP(F20,'[14]表二（旧）'!$F$5:$G$1311,2,FALSE)</f>
        <v>41</v>
      </c>
      <c r="C20" s="157"/>
      <c r="D20" s="246">
        <f>IF(B20=0,"",ROUND(C20/B20*100,1))</f>
        <v>0</v>
      </c>
      <c r="E20" s="244"/>
      <c r="F20" s="247">
        <v>2010202</v>
      </c>
      <c r="G20">
        <f>SUM(C20)</f>
        <v>0</v>
      </c>
      <c r="H20" s="247" t="s">
        <v>45</v>
      </c>
    </row>
    <row r="21" ht="20.1" customHeight="1" spans="1:8">
      <c r="A21" s="250" t="s">
        <v>46</v>
      </c>
      <c r="B21" s="249">
        <f>VLOOKUP(F21,'[14]表二（旧）'!$F$5:$G$1311,2,FALSE)</f>
        <v>0</v>
      </c>
      <c r="C21" s="157"/>
      <c r="D21" s="246" t="str">
        <f>IF(B21=0,"",ROUND(C21/B21*100,1))</f>
        <v/>
      </c>
      <c r="E21" s="244"/>
      <c r="F21" s="247">
        <v>2010203</v>
      </c>
      <c r="G21">
        <f>SUM(C21)</f>
        <v>0</v>
      </c>
      <c r="H21" s="247" t="s">
        <v>46</v>
      </c>
    </row>
    <row r="22" ht="20.1" customHeight="1" spans="1:8">
      <c r="A22" s="250" t="s">
        <v>56</v>
      </c>
      <c r="B22" s="249">
        <f>VLOOKUP(F22,'[14]表二（旧）'!$F$5:$G$1311,2,FALSE)</f>
        <v>70</v>
      </c>
      <c r="C22" s="157">
        <v>70</v>
      </c>
      <c r="D22" s="246">
        <f>IF(B22=0,"",ROUND(C22/B22*100,1))</f>
        <v>100</v>
      </c>
      <c r="E22" s="244"/>
      <c r="F22" s="247">
        <v>2010204</v>
      </c>
      <c r="G22">
        <f>SUM(C22)</f>
        <v>70</v>
      </c>
      <c r="H22" s="247" t="s">
        <v>56</v>
      </c>
    </row>
    <row r="23" ht="20.1" customHeight="1" spans="1:8">
      <c r="A23" s="250" t="s">
        <v>57</v>
      </c>
      <c r="B23" s="249">
        <f>VLOOKUP(F23,'[14]表二（旧）'!$F$5:$G$1311,2,FALSE)</f>
        <v>20</v>
      </c>
      <c r="C23" s="157">
        <v>20</v>
      </c>
      <c r="D23" s="246">
        <f>IF(B23=0,"",ROUND(C23/B23*100,1))</f>
        <v>100</v>
      </c>
      <c r="E23" s="244"/>
      <c r="F23" s="247">
        <v>2010205</v>
      </c>
      <c r="G23">
        <f>SUM(C23)</f>
        <v>20</v>
      </c>
      <c r="H23" s="247" t="s">
        <v>57</v>
      </c>
    </row>
    <row r="24" ht="20.1" customHeight="1" spans="1:8">
      <c r="A24" s="250" t="s">
        <v>58</v>
      </c>
      <c r="B24" s="249">
        <f>VLOOKUP(F24,'[14]表二（旧）'!$F$5:$G$1311,2,FALSE)</f>
        <v>10</v>
      </c>
      <c r="C24" s="157">
        <v>10</v>
      </c>
      <c r="D24" s="246">
        <f>IF(B24=0,"",ROUND(C24/B24*100,1))</f>
        <v>100</v>
      </c>
      <c r="E24" s="244"/>
      <c r="F24" s="247">
        <v>2010206</v>
      </c>
      <c r="G24">
        <f>SUM(C24)</f>
        <v>10</v>
      </c>
      <c r="H24" s="247" t="s">
        <v>58</v>
      </c>
    </row>
    <row r="25" ht="20.1" customHeight="1" spans="1:8">
      <c r="A25" s="250" t="s">
        <v>53</v>
      </c>
      <c r="B25" s="249">
        <f>VLOOKUP(F25,'[14]表二（旧）'!$F$5:$G$1311,2,FALSE)</f>
        <v>0</v>
      </c>
      <c r="C25" s="157"/>
      <c r="D25" s="246" t="str">
        <f>IF(B25=0,"",ROUND(C25/B25*100,1))</f>
        <v/>
      </c>
      <c r="E25" s="244"/>
      <c r="F25" s="247">
        <v>2010250</v>
      </c>
      <c r="G25">
        <f>SUM(C25)</f>
        <v>0</v>
      </c>
      <c r="H25" s="247" t="s">
        <v>53</v>
      </c>
    </row>
    <row r="26" ht="20.1" customHeight="1" spans="1:8">
      <c r="A26" s="250" t="s">
        <v>59</v>
      </c>
      <c r="B26" s="249">
        <f>VLOOKUP(F26,'[14]表二（旧）'!$F$5:$G$1311,2,FALSE)</f>
        <v>20</v>
      </c>
      <c r="C26" s="157">
        <v>30</v>
      </c>
      <c r="D26" s="246">
        <f>IF(B26=0,"",ROUND(C26/B26*100,1))</f>
        <v>150</v>
      </c>
      <c r="E26" s="244"/>
      <c r="F26" s="247">
        <v>2010299</v>
      </c>
      <c r="G26">
        <f>SUM(C26)</f>
        <v>30</v>
      </c>
      <c r="H26" s="247" t="s">
        <v>59</v>
      </c>
    </row>
    <row r="27" ht="20.1" customHeight="1" spans="1:8">
      <c r="A27" s="248" t="s">
        <v>60</v>
      </c>
      <c r="B27" s="245">
        <f>SUM(B28:B37)</f>
        <v>24407</v>
      </c>
      <c r="C27" s="245">
        <f>SUM(C28:C37)</f>
        <v>13487</v>
      </c>
      <c r="D27" s="246">
        <f>IF(B27=0,"",ROUND(C27/B27*100,1))</f>
        <v>55.3</v>
      </c>
      <c r="E27" s="244"/>
      <c r="F27" s="247">
        <v>20103</v>
      </c>
      <c r="G27">
        <f>SUM(C27)</f>
        <v>13487</v>
      </c>
      <c r="H27" s="247" t="s">
        <v>60</v>
      </c>
    </row>
    <row r="28" ht="20.1" customHeight="1" spans="1:8">
      <c r="A28" s="248" t="s">
        <v>44</v>
      </c>
      <c r="B28" s="249">
        <f>VLOOKUP(F28,'[14]表二（旧）'!$F$5:$G$1311,2,FALSE)</f>
        <v>10294</v>
      </c>
      <c r="C28" s="157">
        <v>10579</v>
      </c>
      <c r="D28" s="246">
        <f>IF(B28=0,"",ROUND(C28/B28*100,1))</f>
        <v>102.8</v>
      </c>
      <c r="E28" s="244"/>
      <c r="F28" s="247">
        <v>2010301</v>
      </c>
      <c r="G28">
        <f>SUM(C28)</f>
        <v>10579</v>
      </c>
      <c r="H28" s="247" t="s">
        <v>44</v>
      </c>
    </row>
    <row r="29" ht="20.1" customHeight="1" spans="1:8">
      <c r="A29" s="248" t="s">
        <v>45</v>
      </c>
      <c r="B29" s="249">
        <f>VLOOKUP(F29,'[14]表二（旧）'!$F$5:$G$1311,2,FALSE)</f>
        <v>5510</v>
      </c>
      <c r="C29" s="157">
        <v>822</v>
      </c>
      <c r="D29" s="246">
        <f>IF(B29=0,"",ROUND(C29/B29*100,1))</f>
        <v>14.9</v>
      </c>
      <c r="E29" s="244"/>
      <c r="F29" s="247">
        <v>2010302</v>
      </c>
      <c r="G29">
        <f>SUM(C29)</f>
        <v>822</v>
      </c>
      <c r="H29" s="247" t="s">
        <v>45</v>
      </c>
    </row>
    <row r="30" ht="20.1" customHeight="1" spans="1:8">
      <c r="A30" s="250" t="s">
        <v>46</v>
      </c>
      <c r="B30" s="249">
        <f>VLOOKUP(F30,'[14]表二（旧）'!$F$5:$G$1311,2,FALSE)</f>
        <v>0</v>
      </c>
      <c r="C30" s="157"/>
      <c r="D30" s="246" t="str">
        <f>IF(B30=0,"",ROUND(C30/B30*100,1))</f>
        <v/>
      </c>
      <c r="E30" s="244"/>
      <c r="F30" s="247">
        <v>2010303</v>
      </c>
      <c r="G30">
        <f>SUM(C30)</f>
        <v>0</v>
      </c>
      <c r="H30" s="247" t="s">
        <v>46</v>
      </c>
    </row>
    <row r="31" ht="20.1" customHeight="1" spans="1:8">
      <c r="A31" s="250" t="s">
        <v>61</v>
      </c>
      <c r="B31" s="249">
        <f>VLOOKUP(F31,'[14]表二（旧）'!$F$5:$G$1311,2,FALSE)</f>
        <v>0</v>
      </c>
      <c r="C31" s="157"/>
      <c r="D31" s="246" t="str">
        <f>IF(B31=0,"",ROUND(C31/B31*100,1))</f>
        <v/>
      </c>
      <c r="E31" s="244"/>
      <c r="F31" s="247">
        <v>2010304</v>
      </c>
      <c r="G31">
        <f>SUM(C31)</f>
        <v>0</v>
      </c>
      <c r="H31" s="247" t="s">
        <v>61</v>
      </c>
    </row>
    <row r="32" ht="20.1" customHeight="1" spans="1:8">
      <c r="A32" s="250" t="s">
        <v>62</v>
      </c>
      <c r="B32" s="249">
        <f>VLOOKUP(F32,'[14]表二（旧）'!$F$5:$G$1311,2,FALSE)</f>
        <v>0</v>
      </c>
      <c r="C32" s="157"/>
      <c r="D32" s="246" t="str">
        <f>IF(B32=0,"",ROUND(C32/B32*100,1))</f>
        <v/>
      </c>
      <c r="E32" s="244"/>
      <c r="F32" s="247">
        <v>2010305</v>
      </c>
      <c r="G32">
        <f>SUM(C32)</f>
        <v>0</v>
      </c>
      <c r="H32" s="247" t="s">
        <v>62</v>
      </c>
    </row>
    <row r="33" ht="20.1" customHeight="1" spans="1:8">
      <c r="A33" s="251" t="s">
        <v>63</v>
      </c>
      <c r="B33" s="249">
        <f>VLOOKUP(F33,'[14]表二（旧）'!$F$5:$G$1311,2,FALSE)</f>
        <v>0</v>
      </c>
      <c r="C33" s="157"/>
      <c r="D33" s="246" t="str">
        <f>IF(B33=0,"",ROUND(C33/B33*100,1))</f>
        <v/>
      </c>
      <c r="E33" s="244"/>
      <c r="F33" s="247">
        <v>2010306</v>
      </c>
      <c r="G33">
        <f>SUM(C33)</f>
        <v>0</v>
      </c>
      <c r="H33" s="247" t="s">
        <v>63</v>
      </c>
    </row>
    <row r="34" ht="20.1" customHeight="1" spans="1:8">
      <c r="A34" s="248" t="s">
        <v>64</v>
      </c>
      <c r="B34" s="249">
        <f>VLOOKUP(F34,'[14]表二（旧）'!$F$5:$G$1311,2,FALSE)</f>
        <v>349</v>
      </c>
      <c r="C34" s="157">
        <v>200</v>
      </c>
      <c r="D34" s="246">
        <f>IF(B34=0,"",ROUND(C34/B34*100,1))</f>
        <v>57.3</v>
      </c>
      <c r="E34" s="244"/>
      <c r="F34" s="247">
        <v>2010308</v>
      </c>
      <c r="G34">
        <f>SUM(C34)</f>
        <v>200</v>
      </c>
      <c r="H34" s="247" t="s">
        <v>64</v>
      </c>
    </row>
    <row r="35" ht="20.1" customHeight="1" spans="1:8">
      <c r="A35" s="250" t="s">
        <v>65</v>
      </c>
      <c r="B35" s="249">
        <f>VLOOKUP(F35,'[14]表二（旧）'!$F$5:$G$1311,2,FALSE)</f>
        <v>0</v>
      </c>
      <c r="C35" s="157"/>
      <c r="D35" s="246" t="str">
        <f>IF(B35=0,"",ROUND(C35/B35*100,1))</f>
        <v/>
      </c>
      <c r="E35" s="244"/>
      <c r="F35" s="247">
        <v>2010309</v>
      </c>
      <c r="G35">
        <f>SUM(C35)</f>
        <v>0</v>
      </c>
      <c r="H35" s="247" t="s">
        <v>65</v>
      </c>
    </row>
    <row r="36" ht="20.1" customHeight="1" spans="1:8">
      <c r="A36" s="250" t="s">
        <v>53</v>
      </c>
      <c r="B36" s="249">
        <f>VLOOKUP(F36,'[14]表二（旧）'!$F$5:$G$1311,2,FALSE)</f>
        <v>746</v>
      </c>
      <c r="C36" s="157">
        <v>559</v>
      </c>
      <c r="D36" s="246">
        <f>IF(B36=0,"",ROUND(C36/B36*100,1))</f>
        <v>74.9</v>
      </c>
      <c r="E36" s="244"/>
      <c r="F36" s="247">
        <v>2010350</v>
      </c>
      <c r="G36">
        <f>SUM(C36)</f>
        <v>559</v>
      </c>
      <c r="H36" s="247" t="s">
        <v>53</v>
      </c>
    </row>
    <row r="37" ht="20.1" customHeight="1" spans="1:8">
      <c r="A37" s="250" t="s">
        <v>66</v>
      </c>
      <c r="B37" s="249">
        <f>VLOOKUP(F37,'[14]表二（旧）'!$F$5:$G$1311,2,FALSE)</f>
        <v>7508</v>
      </c>
      <c r="C37" s="157">
        <v>1327</v>
      </c>
      <c r="D37" s="246">
        <f>IF(B37=0,"",ROUND(C37/B37*100,1))</f>
        <v>17.7</v>
      </c>
      <c r="E37" s="244"/>
      <c r="F37" s="247">
        <v>2010399</v>
      </c>
      <c r="G37">
        <f>SUM(C37)</f>
        <v>1327</v>
      </c>
      <c r="H37" s="247" t="s">
        <v>66</v>
      </c>
    </row>
    <row r="38" ht="20.1" customHeight="1" spans="1:8">
      <c r="A38" s="248" t="s">
        <v>67</v>
      </c>
      <c r="B38" s="245">
        <f>SUM(B39:B49)</f>
        <v>1381</v>
      </c>
      <c r="C38" s="245">
        <f>SUM(C39:C49)</f>
        <v>1323</v>
      </c>
      <c r="D38" s="246">
        <f>IF(B38=0,"",ROUND(C38/B38*100,1))</f>
        <v>95.8</v>
      </c>
      <c r="E38" s="244"/>
      <c r="F38" s="247">
        <v>20104</v>
      </c>
      <c r="G38">
        <f>SUM(C38)</f>
        <v>1323</v>
      </c>
      <c r="H38" s="247" t="s">
        <v>67</v>
      </c>
    </row>
    <row r="39" ht="20.1" customHeight="1" spans="1:8">
      <c r="A39" s="248" t="s">
        <v>44</v>
      </c>
      <c r="B39" s="249">
        <f>VLOOKUP(F39,'[14]表二（旧）'!$F$5:$G$1311,2,FALSE)</f>
        <v>955</v>
      </c>
      <c r="C39" s="157">
        <v>861</v>
      </c>
      <c r="D39" s="246">
        <f>IF(B39=0,"",ROUND(C39/B39*100,1))</f>
        <v>90.2</v>
      </c>
      <c r="E39" s="244"/>
      <c r="F39" s="247">
        <v>2010401</v>
      </c>
      <c r="G39">
        <f>SUM(C39)</f>
        <v>861</v>
      </c>
      <c r="H39" s="247" t="s">
        <v>44</v>
      </c>
    </row>
    <row r="40" ht="20.1" customHeight="1" spans="1:8">
      <c r="A40" s="248" t="s">
        <v>45</v>
      </c>
      <c r="B40" s="249">
        <f>VLOOKUP(F40,'[14]表二（旧）'!$F$5:$G$1311,2,FALSE)</f>
        <v>102</v>
      </c>
      <c r="C40" s="157">
        <v>329</v>
      </c>
      <c r="D40" s="246">
        <f>IF(B40=0,"",ROUND(C40/B40*100,1))</f>
        <v>322.5</v>
      </c>
      <c r="E40" s="244"/>
      <c r="F40" s="247">
        <v>2010402</v>
      </c>
      <c r="G40">
        <f>SUM(C40)</f>
        <v>329</v>
      </c>
      <c r="H40" s="247" t="s">
        <v>45</v>
      </c>
    </row>
    <row r="41" ht="20.1" customHeight="1" spans="1:8">
      <c r="A41" s="250" t="s">
        <v>46</v>
      </c>
      <c r="B41" s="249">
        <f>VLOOKUP(F41,'[14]表二（旧）'!$F$5:$G$1311,2,FALSE)</f>
        <v>0</v>
      </c>
      <c r="C41" s="157"/>
      <c r="D41" s="246" t="str">
        <f>IF(B41=0,"",ROUND(C41/B41*100,1))</f>
        <v/>
      </c>
      <c r="E41" s="244"/>
      <c r="F41" s="247">
        <v>2010403</v>
      </c>
      <c r="G41">
        <f>SUM(C41)</f>
        <v>0</v>
      </c>
      <c r="H41" s="247" t="s">
        <v>46</v>
      </c>
    </row>
    <row r="42" ht="20.1" customHeight="1" spans="1:8">
      <c r="A42" s="250" t="s">
        <v>68</v>
      </c>
      <c r="B42" s="249">
        <f>VLOOKUP(F42,'[14]表二（旧）'!$F$5:$G$1311,2,FALSE)</f>
        <v>0</v>
      </c>
      <c r="C42" s="157"/>
      <c r="D42" s="246" t="str">
        <f>IF(B42=0,"",ROUND(C42/B42*100,1))</f>
        <v/>
      </c>
      <c r="E42" s="244"/>
      <c r="F42" s="247">
        <v>2010404</v>
      </c>
      <c r="G42">
        <f>SUM(C42)</f>
        <v>0</v>
      </c>
      <c r="H42" s="247" t="s">
        <v>68</v>
      </c>
    </row>
    <row r="43" ht="20.1" customHeight="1" spans="1:8">
      <c r="A43" s="250" t="s">
        <v>69</v>
      </c>
      <c r="B43" s="249">
        <f>VLOOKUP(F43,'[14]表二（旧）'!$F$5:$G$1311,2,FALSE)</f>
        <v>0</v>
      </c>
      <c r="C43" s="157"/>
      <c r="D43" s="246" t="str">
        <f>IF(B43=0,"",ROUND(C43/B43*100,1))</f>
        <v/>
      </c>
      <c r="E43" s="244"/>
      <c r="F43" s="247">
        <v>2010405</v>
      </c>
      <c r="G43">
        <f>SUM(C43)</f>
        <v>0</v>
      </c>
      <c r="H43" s="247" t="s">
        <v>69</v>
      </c>
    </row>
    <row r="44" ht="20.1" customHeight="1" spans="1:8">
      <c r="A44" s="248" t="s">
        <v>70</v>
      </c>
      <c r="B44" s="249">
        <f>VLOOKUP(F44,'[14]表二（旧）'!$F$5:$G$1311,2,FALSE)</f>
        <v>200</v>
      </c>
      <c r="C44" s="157"/>
      <c r="D44" s="246">
        <f>IF(B44=0,"",ROUND(C44/B44*100,1))</f>
        <v>0</v>
      </c>
      <c r="E44" s="244"/>
      <c r="F44" s="247">
        <v>2010406</v>
      </c>
      <c r="G44">
        <f>SUM(C44)</f>
        <v>0</v>
      </c>
      <c r="H44" s="247" t="s">
        <v>70</v>
      </c>
    </row>
    <row r="45" ht="20.1" customHeight="1" spans="1:8">
      <c r="A45" s="248" t="s">
        <v>71</v>
      </c>
      <c r="B45" s="249">
        <f>VLOOKUP(F45,'[14]表二（旧）'!$F$5:$G$1311,2,FALSE)</f>
        <v>0</v>
      </c>
      <c r="C45" s="157"/>
      <c r="D45" s="246" t="str">
        <f>IF(B45=0,"",ROUND(C45/B45*100,1))</f>
        <v/>
      </c>
      <c r="E45" s="244"/>
      <c r="F45" s="247">
        <v>2010407</v>
      </c>
      <c r="G45">
        <f>SUM(C45)</f>
        <v>0</v>
      </c>
      <c r="H45" s="247" t="s">
        <v>71</v>
      </c>
    </row>
    <row r="46" ht="20.1" customHeight="1" spans="1:8">
      <c r="A46" s="248" t="s">
        <v>72</v>
      </c>
      <c r="B46" s="249">
        <f>VLOOKUP(F46,'[14]表二（旧）'!$F$5:$G$1311,2,FALSE)</f>
        <v>30</v>
      </c>
      <c r="C46" s="157">
        <v>20</v>
      </c>
      <c r="D46" s="246">
        <f>IF(B46=0,"",ROUND(C46/B46*100,1))</f>
        <v>66.7</v>
      </c>
      <c r="E46" s="244"/>
      <c r="F46" s="247">
        <v>2010408</v>
      </c>
      <c r="G46">
        <f>SUM(C46)</f>
        <v>20</v>
      </c>
      <c r="H46" s="247" t="s">
        <v>72</v>
      </c>
    </row>
    <row r="47" ht="20.1" customHeight="1" spans="1:8">
      <c r="A47" s="248" t="s">
        <v>73</v>
      </c>
      <c r="B47" s="249">
        <f>VLOOKUP(F47,'[14]表二（旧）'!$F$5:$G$1311,2,FALSE)</f>
        <v>0</v>
      </c>
      <c r="C47" s="157"/>
      <c r="D47" s="246" t="str">
        <f>IF(B47=0,"",ROUND(C47/B47*100,1))</f>
        <v/>
      </c>
      <c r="E47" s="244"/>
      <c r="F47" s="247">
        <v>2010409</v>
      </c>
      <c r="G47">
        <f>SUM(C47)</f>
        <v>0</v>
      </c>
      <c r="H47" s="248" t="s">
        <v>73</v>
      </c>
    </row>
    <row r="48" ht="20.1" customHeight="1" spans="1:8">
      <c r="A48" s="248" t="s">
        <v>53</v>
      </c>
      <c r="B48" s="249">
        <f>VLOOKUP(F48,'[14]表二（旧）'!$F$5:$G$1311,2,FALSE)</f>
        <v>17</v>
      </c>
      <c r="C48" s="157">
        <v>19</v>
      </c>
      <c r="D48" s="246">
        <f>IF(B48=0,"",ROUND(C48/B48*100,1))</f>
        <v>111.8</v>
      </c>
      <c r="E48" s="244"/>
      <c r="F48" s="247">
        <v>2010450</v>
      </c>
      <c r="G48">
        <f>SUM(C48)</f>
        <v>19</v>
      </c>
      <c r="H48" s="247" t="s">
        <v>53</v>
      </c>
    </row>
    <row r="49" ht="20.1" customHeight="1" spans="1:8">
      <c r="A49" s="250" t="s">
        <v>74</v>
      </c>
      <c r="B49" s="249">
        <f>VLOOKUP(F49,'[14]表二（旧）'!$F$5:$G$1311,2,FALSE)</f>
        <v>77</v>
      </c>
      <c r="C49" s="157">
        <v>94</v>
      </c>
      <c r="D49" s="246">
        <f>IF(B49=0,"",ROUND(C49/B49*100,1))</f>
        <v>122.1</v>
      </c>
      <c r="E49" s="244"/>
      <c r="F49" s="247">
        <v>2010499</v>
      </c>
      <c r="G49">
        <f>SUM(C49)</f>
        <v>94</v>
      </c>
      <c r="H49" s="247" t="s">
        <v>74</v>
      </c>
    </row>
    <row r="50" ht="20.1" customHeight="1" spans="1:8">
      <c r="A50" s="250" t="s">
        <v>75</v>
      </c>
      <c r="B50" s="245">
        <f>SUM(B51:B60)</f>
        <v>914</v>
      </c>
      <c r="C50" s="245">
        <f>SUM(C51:C60)</f>
        <v>1251</v>
      </c>
      <c r="D50" s="246">
        <f>IF(B50=0,"",ROUND(C50/B50*100,1))</f>
        <v>136.9</v>
      </c>
      <c r="E50" s="244"/>
      <c r="F50" s="247">
        <v>20105</v>
      </c>
      <c r="G50">
        <f>SUM(C50)</f>
        <v>1251</v>
      </c>
      <c r="H50" s="247" t="s">
        <v>75</v>
      </c>
    </row>
    <row r="51" ht="20.1" customHeight="1" spans="1:8">
      <c r="A51" s="250" t="s">
        <v>44</v>
      </c>
      <c r="B51" s="249">
        <f>VLOOKUP(F51,'[14]表二（旧）'!$F$5:$G$1311,2,FALSE)</f>
        <v>267</v>
      </c>
      <c r="C51" s="157">
        <v>261</v>
      </c>
      <c r="D51" s="246">
        <f>IF(B51=0,"",ROUND(C51/B51*100,1))</f>
        <v>97.8</v>
      </c>
      <c r="E51" s="244"/>
      <c r="F51" s="247">
        <v>2010501</v>
      </c>
      <c r="G51">
        <f>SUM(C51)</f>
        <v>261</v>
      </c>
      <c r="H51" s="247" t="s">
        <v>44</v>
      </c>
    </row>
    <row r="52" ht="20.1" customHeight="1" spans="1:8">
      <c r="A52" s="244" t="s">
        <v>45</v>
      </c>
      <c r="B52" s="249">
        <f>VLOOKUP(F52,'[14]表二（旧）'!$F$5:$G$1311,2,FALSE)</f>
        <v>0</v>
      </c>
      <c r="C52" s="157"/>
      <c r="D52" s="246" t="str">
        <f>IF(B52=0,"",ROUND(C52/B52*100,1))</f>
        <v/>
      </c>
      <c r="E52" s="244"/>
      <c r="F52" s="247">
        <v>2010502</v>
      </c>
      <c r="G52">
        <f>SUM(C52)</f>
        <v>0</v>
      </c>
      <c r="H52" s="247" t="s">
        <v>45</v>
      </c>
    </row>
    <row r="53" ht="20.1" customHeight="1" spans="1:8">
      <c r="A53" s="248" t="s">
        <v>46</v>
      </c>
      <c r="B53" s="249">
        <f>VLOOKUP(F53,'[14]表二（旧）'!$F$5:$G$1311,2,FALSE)</f>
        <v>0</v>
      </c>
      <c r="C53" s="157"/>
      <c r="D53" s="246" t="str">
        <f>IF(B53=0,"",ROUND(C53/B53*100,1))</f>
        <v/>
      </c>
      <c r="E53" s="244"/>
      <c r="F53" s="247">
        <v>2010503</v>
      </c>
      <c r="G53">
        <f>SUM(C53)</f>
        <v>0</v>
      </c>
      <c r="H53" s="247" t="s">
        <v>46</v>
      </c>
    </row>
    <row r="54" ht="20.1" customHeight="1" spans="1:8">
      <c r="A54" s="248" t="s">
        <v>76</v>
      </c>
      <c r="B54" s="249">
        <f>VLOOKUP(F54,'[14]表二（旧）'!$F$5:$G$1311,2,FALSE)</f>
        <v>0</v>
      </c>
      <c r="C54" s="157"/>
      <c r="D54" s="246" t="str">
        <f>IF(B54=0,"",ROUND(C54/B54*100,1))</f>
        <v/>
      </c>
      <c r="E54" s="244"/>
      <c r="F54" s="247">
        <v>2010504</v>
      </c>
      <c r="G54">
        <f>SUM(C54)</f>
        <v>0</v>
      </c>
      <c r="H54" s="247" t="s">
        <v>76</v>
      </c>
    </row>
    <row r="55" ht="20.1" customHeight="1" spans="1:8">
      <c r="A55" s="248" t="s">
        <v>77</v>
      </c>
      <c r="B55" s="249">
        <f>VLOOKUP(F55,'[14]表二（旧）'!$F$5:$G$1311,2,FALSE)</f>
        <v>90</v>
      </c>
      <c r="C55" s="157">
        <v>88</v>
      </c>
      <c r="D55" s="246">
        <f>IF(B55=0,"",ROUND(C55/B55*100,1))</f>
        <v>97.8</v>
      </c>
      <c r="E55" s="244"/>
      <c r="F55" s="247">
        <v>2010505</v>
      </c>
      <c r="G55">
        <f>SUM(C55)</f>
        <v>88</v>
      </c>
      <c r="H55" s="247" t="s">
        <v>77</v>
      </c>
    </row>
    <row r="56" ht="20.1" customHeight="1" spans="1:8">
      <c r="A56" s="250" t="s">
        <v>78</v>
      </c>
      <c r="B56" s="249">
        <f>VLOOKUP(F56,'[14]表二（旧）'!$F$5:$G$1311,2,FALSE)</f>
        <v>198</v>
      </c>
      <c r="C56" s="157">
        <v>320</v>
      </c>
      <c r="D56" s="246">
        <f>IF(B56=0,"",ROUND(C56/B56*100,1))</f>
        <v>161.6</v>
      </c>
      <c r="E56" s="244"/>
      <c r="F56" s="247">
        <v>2010506</v>
      </c>
      <c r="G56">
        <f>SUM(C56)</f>
        <v>320</v>
      </c>
      <c r="H56" s="247" t="s">
        <v>78</v>
      </c>
    </row>
    <row r="57" ht="20.1" customHeight="1" spans="1:8">
      <c r="A57" s="250" t="s">
        <v>79</v>
      </c>
      <c r="B57" s="249">
        <f>VLOOKUP(F57,'[14]表二（旧）'!$F$5:$G$1311,2,FALSE)</f>
        <v>150</v>
      </c>
      <c r="C57" s="157">
        <v>60</v>
      </c>
      <c r="D57" s="246">
        <f>IF(B57=0,"",ROUND(C57/B57*100,1))</f>
        <v>40</v>
      </c>
      <c r="E57" s="244"/>
      <c r="F57" s="247">
        <v>2010507</v>
      </c>
      <c r="G57">
        <f>SUM(C57)</f>
        <v>60</v>
      </c>
      <c r="H57" s="247" t="s">
        <v>79</v>
      </c>
    </row>
    <row r="58" ht="20.1" customHeight="1" spans="1:8">
      <c r="A58" s="250" t="s">
        <v>80</v>
      </c>
      <c r="B58" s="249">
        <f>VLOOKUP(F58,'[14]表二（旧）'!$F$5:$G$1311,2,FALSE)</f>
        <v>35</v>
      </c>
      <c r="C58" s="157">
        <v>60</v>
      </c>
      <c r="D58" s="246">
        <f>IF(B58=0,"",ROUND(C58/B58*100,1))</f>
        <v>171.4</v>
      </c>
      <c r="E58" s="244"/>
      <c r="F58" s="247">
        <v>2010508</v>
      </c>
      <c r="G58">
        <f>SUM(C58)</f>
        <v>60</v>
      </c>
      <c r="H58" s="247" t="s">
        <v>80</v>
      </c>
    </row>
    <row r="59" ht="20.1" customHeight="1" spans="1:8">
      <c r="A59" s="248" t="s">
        <v>53</v>
      </c>
      <c r="B59" s="249">
        <f>VLOOKUP(F59,'[14]表二（旧）'!$F$5:$G$1311,2,FALSE)</f>
        <v>75</v>
      </c>
      <c r="C59" s="157">
        <v>81</v>
      </c>
      <c r="D59" s="246">
        <f>IF(B59=0,"",ROUND(C59/B59*100,1))</f>
        <v>108</v>
      </c>
      <c r="E59" s="244"/>
      <c r="F59" s="247">
        <v>2010550</v>
      </c>
      <c r="G59">
        <f>SUM(C59)</f>
        <v>81</v>
      </c>
      <c r="H59" s="247" t="s">
        <v>53</v>
      </c>
    </row>
    <row r="60" ht="20.1" customHeight="1" spans="1:8">
      <c r="A60" s="250" t="s">
        <v>81</v>
      </c>
      <c r="B60" s="249">
        <f>VLOOKUP(F60,'[14]表二（旧）'!$F$5:$G$1311,2,FALSE)</f>
        <v>99</v>
      </c>
      <c r="C60" s="157">
        <v>381</v>
      </c>
      <c r="D60" s="246">
        <f>IF(B60=0,"",ROUND(C60/B60*100,1))</f>
        <v>384.8</v>
      </c>
      <c r="E60" s="244"/>
      <c r="F60" s="247">
        <v>2010599</v>
      </c>
      <c r="G60">
        <f>SUM(C60)</f>
        <v>381</v>
      </c>
      <c r="H60" s="247" t="s">
        <v>81</v>
      </c>
    </row>
    <row r="61" ht="20.1" customHeight="1" spans="1:8">
      <c r="A61" s="251" t="s">
        <v>82</v>
      </c>
      <c r="B61" s="245">
        <f>SUM(B62:B71)</f>
        <v>2575</v>
      </c>
      <c r="C61" s="245">
        <f>SUM(C62:C71)</f>
        <v>3042</v>
      </c>
      <c r="D61" s="246">
        <f>IF(B61=0,"",ROUND(C61/B61*100,1))</f>
        <v>118.1</v>
      </c>
      <c r="E61" s="244"/>
      <c r="F61" s="247">
        <v>20106</v>
      </c>
      <c r="G61">
        <f>SUM(C61)</f>
        <v>3042</v>
      </c>
      <c r="H61" s="247" t="s">
        <v>82</v>
      </c>
    </row>
    <row r="62" ht="20.1" customHeight="1" spans="1:8">
      <c r="A62" s="250" t="s">
        <v>44</v>
      </c>
      <c r="B62" s="249">
        <f>VLOOKUP(F62,'[14]表二（旧）'!$F$5:$G$1311,2,FALSE)</f>
        <v>825</v>
      </c>
      <c r="C62" s="157">
        <v>1144</v>
      </c>
      <c r="D62" s="246">
        <f>IF(B62=0,"",ROUND(C62/B62*100,1))</f>
        <v>138.7</v>
      </c>
      <c r="E62" s="244"/>
      <c r="F62" s="247">
        <v>2010601</v>
      </c>
      <c r="G62">
        <f>SUM(C62)</f>
        <v>1144</v>
      </c>
      <c r="H62" s="247" t="s">
        <v>44</v>
      </c>
    </row>
    <row r="63" ht="20.1" customHeight="1" spans="1:8">
      <c r="A63" s="244" t="s">
        <v>45</v>
      </c>
      <c r="B63" s="249">
        <f>VLOOKUP(F63,'[14]表二（旧）'!$F$5:$G$1311,2,FALSE)</f>
        <v>17</v>
      </c>
      <c r="C63" s="157">
        <v>152</v>
      </c>
      <c r="D63" s="246">
        <f>IF(B63=0,"",ROUND(C63/B63*100,1))</f>
        <v>894.1</v>
      </c>
      <c r="E63" s="244"/>
      <c r="F63" s="247">
        <v>2010602</v>
      </c>
      <c r="G63">
        <f>SUM(C63)</f>
        <v>152</v>
      </c>
      <c r="H63" s="247" t="s">
        <v>45</v>
      </c>
    </row>
    <row r="64" ht="20.1" customHeight="1" spans="1:8">
      <c r="A64" s="244" t="s">
        <v>46</v>
      </c>
      <c r="B64" s="249">
        <f>VLOOKUP(F64,'[14]表二（旧）'!$F$5:$G$1311,2,FALSE)</f>
        <v>0</v>
      </c>
      <c r="C64" s="157"/>
      <c r="D64" s="246" t="str">
        <f>IF(B64=0,"",ROUND(C64/B64*100,1))</f>
        <v/>
      </c>
      <c r="E64" s="244"/>
      <c r="F64" s="247">
        <v>2010603</v>
      </c>
      <c r="G64">
        <f>SUM(C64)</f>
        <v>0</v>
      </c>
      <c r="H64" s="247" t="s">
        <v>46</v>
      </c>
    </row>
    <row r="65" ht="20.1" customHeight="1" spans="1:8">
      <c r="A65" s="244" t="s">
        <v>83</v>
      </c>
      <c r="B65" s="249">
        <f>VLOOKUP(F65,'[14]表二（旧）'!$F$5:$G$1311,2,FALSE)</f>
        <v>0</v>
      </c>
      <c r="C65" s="157"/>
      <c r="D65" s="246" t="str">
        <f>IF(B65=0,"",ROUND(C65/B65*100,1))</f>
        <v/>
      </c>
      <c r="E65" s="244"/>
      <c r="F65" s="247">
        <v>2010604</v>
      </c>
      <c r="G65">
        <f>SUM(C65)</f>
        <v>0</v>
      </c>
      <c r="H65" s="247" t="s">
        <v>83</v>
      </c>
    </row>
    <row r="66" ht="20.1" customHeight="1" spans="1:8">
      <c r="A66" s="244" t="s">
        <v>84</v>
      </c>
      <c r="B66" s="249">
        <f>VLOOKUP(F66,'[14]表二（旧）'!$F$5:$G$1311,2,FALSE)</f>
        <v>0</v>
      </c>
      <c r="C66" s="157"/>
      <c r="D66" s="246" t="str">
        <f>IF(B66=0,"",ROUND(C66/B66*100,1))</f>
        <v/>
      </c>
      <c r="E66" s="244"/>
      <c r="F66" s="247">
        <v>2010605</v>
      </c>
      <c r="G66">
        <f>SUM(C66)</f>
        <v>0</v>
      </c>
      <c r="H66" s="247" t="s">
        <v>84</v>
      </c>
    </row>
    <row r="67" ht="20.1" customHeight="1" spans="1:8">
      <c r="A67" s="244" t="s">
        <v>85</v>
      </c>
      <c r="B67" s="249">
        <f>VLOOKUP(F67,'[14]表二（旧）'!$F$5:$G$1311,2,FALSE)</f>
        <v>0</v>
      </c>
      <c r="C67" s="157"/>
      <c r="D67" s="246" t="str">
        <f>IF(B67=0,"",ROUND(C67/B67*100,1))</f>
        <v/>
      </c>
      <c r="E67" s="244"/>
      <c r="F67" s="247">
        <v>2010606</v>
      </c>
      <c r="G67">
        <f>SUM(C67)</f>
        <v>0</v>
      </c>
      <c r="H67" s="247" t="s">
        <v>85</v>
      </c>
    </row>
    <row r="68" ht="20.1" customHeight="1" spans="1:8">
      <c r="A68" s="248" t="s">
        <v>86</v>
      </c>
      <c r="B68" s="249">
        <f>VLOOKUP(F68,'[14]表二（旧）'!$F$5:$G$1311,2,FALSE)</f>
        <v>94</v>
      </c>
      <c r="C68" s="157">
        <v>40</v>
      </c>
      <c r="D68" s="246">
        <f>IF(B68=0,"",ROUND(C68/B68*100,1))</f>
        <v>42.6</v>
      </c>
      <c r="E68" s="244"/>
      <c r="F68" s="247">
        <v>2010607</v>
      </c>
      <c r="G68">
        <f>SUM(C68)</f>
        <v>40</v>
      </c>
      <c r="H68" s="247" t="s">
        <v>86</v>
      </c>
    </row>
    <row r="69" ht="20.1" customHeight="1" spans="1:8">
      <c r="A69" s="250" t="s">
        <v>87</v>
      </c>
      <c r="B69" s="249">
        <f>VLOOKUP(F69,'[14]表二（旧）'!$F$5:$G$1311,2,FALSE)</f>
        <v>0</v>
      </c>
      <c r="C69" s="157"/>
      <c r="D69" s="246" t="str">
        <f t="shared" ref="D69:D132" si="2">IF(B69=0,"",ROUND(C69/B69*100,1))</f>
        <v/>
      </c>
      <c r="E69" s="244"/>
      <c r="F69" s="247">
        <v>2010608</v>
      </c>
      <c r="G69">
        <f t="shared" ref="G69:G132" si="3">SUM(C69)</f>
        <v>0</v>
      </c>
      <c r="H69" s="247" t="s">
        <v>87</v>
      </c>
    </row>
    <row r="70" ht="20.1" customHeight="1" spans="1:8">
      <c r="A70" s="250" t="s">
        <v>53</v>
      </c>
      <c r="B70" s="249">
        <f>VLOOKUP(F70,'[14]表二（旧）'!$F$5:$G$1311,2,FALSE)</f>
        <v>1351</v>
      </c>
      <c r="C70" s="157">
        <v>1536</v>
      </c>
      <c r="D70" s="246">
        <f>IF(B70=0,"",ROUND(C70/B70*100,1))</f>
        <v>113.7</v>
      </c>
      <c r="E70" s="244"/>
      <c r="F70" s="247">
        <v>2010650</v>
      </c>
      <c r="G70">
        <f>SUM(C70)</f>
        <v>1536</v>
      </c>
      <c r="H70" s="247" t="s">
        <v>53</v>
      </c>
    </row>
    <row r="71" ht="20.1" customHeight="1" spans="1:8">
      <c r="A71" s="250" t="s">
        <v>88</v>
      </c>
      <c r="B71" s="249">
        <f>VLOOKUP(F71,'[14]表二（旧）'!$F$5:$G$1311,2,FALSE)</f>
        <v>288</v>
      </c>
      <c r="C71" s="157">
        <v>170</v>
      </c>
      <c r="D71" s="246">
        <f>IF(B71=0,"",ROUND(C71/B71*100,1))</f>
        <v>59</v>
      </c>
      <c r="E71" s="244"/>
      <c r="F71" s="247">
        <v>2010699</v>
      </c>
      <c r="G71">
        <f>SUM(C71)</f>
        <v>170</v>
      </c>
      <c r="H71" s="247" t="s">
        <v>88</v>
      </c>
    </row>
    <row r="72" ht="20.1" customHeight="1" spans="1:8">
      <c r="A72" s="248" t="s">
        <v>89</v>
      </c>
      <c r="B72" s="245">
        <f>SUM(B73:B83)</f>
        <v>0</v>
      </c>
      <c r="C72" s="245">
        <f>SUM(C73:C83)</f>
        <v>0</v>
      </c>
      <c r="D72" s="246" t="str">
        <f>IF(B72=0,"",ROUND(C72/B72*100,1))</f>
        <v/>
      </c>
      <c r="E72" s="244"/>
      <c r="F72" s="247">
        <v>20107</v>
      </c>
      <c r="G72">
        <f>SUM(C72)</f>
        <v>0</v>
      </c>
      <c r="H72" s="247" t="s">
        <v>89</v>
      </c>
    </row>
    <row r="73" ht="20.1" customHeight="1" spans="1:8">
      <c r="A73" s="248" t="s">
        <v>44</v>
      </c>
      <c r="B73" s="249">
        <f>VLOOKUP(F73,'[14]表二（旧）'!$F$5:$G$1311,2,FALSE)</f>
        <v>0</v>
      </c>
      <c r="C73" s="157"/>
      <c r="D73" s="246" t="str">
        <f>IF(B73=0,"",ROUND(C73/B73*100,1))</f>
        <v/>
      </c>
      <c r="E73" s="244"/>
      <c r="F73" s="247">
        <v>2010701</v>
      </c>
      <c r="G73">
        <f>SUM(C73)</f>
        <v>0</v>
      </c>
      <c r="H73" s="247" t="s">
        <v>44</v>
      </c>
    </row>
    <row r="74" ht="20.1" customHeight="1" spans="1:8">
      <c r="A74" s="248" t="s">
        <v>45</v>
      </c>
      <c r="B74" s="249">
        <f>VLOOKUP(F74,'[14]表二（旧）'!$F$5:$G$1311,2,FALSE)</f>
        <v>0</v>
      </c>
      <c r="C74" s="157"/>
      <c r="D74" s="246" t="str">
        <f>IF(B74=0,"",ROUND(C74/B74*100,1))</f>
        <v/>
      </c>
      <c r="E74" s="244"/>
      <c r="F74" s="247">
        <v>2010702</v>
      </c>
      <c r="G74">
        <f>SUM(C74)</f>
        <v>0</v>
      </c>
      <c r="H74" s="247" t="s">
        <v>45</v>
      </c>
    </row>
    <row r="75" ht="20.1" customHeight="1" spans="1:8">
      <c r="A75" s="250" t="s">
        <v>46</v>
      </c>
      <c r="B75" s="249">
        <f>VLOOKUP(F75,'[14]表二（旧）'!$F$5:$G$1311,2,FALSE)</f>
        <v>0</v>
      </c>
      <c r="C75" s="157"/>
      <c r="D75" s="246" t="str">
        <f>IF(B75=0,"",ROUND(C75/B75*100,1))</f>
        <v/>
      </c>
      <c r="E75" s="244"/>
      <c r="F75" s="247">
        <v>2010703</v>
      </c>
      <c r="G75">
        <f>SUM(C75)</f>
        <v>0</v>
      </c>
      <c r="H75" s="247" t="s">
        <v>46</v>
      </c>
    </row>
    <row r="76" ht="20.1" customHeight="1" spans="1:8">
      <c r="A76" s="250" t="s">
        <v>90</v>
      </c>
      <c r="B76" s="249">
        <f>VLOOKUP(F76,'[14]表二（旧）'!$F$5:$G$1311,2,FALSE)</f>
        <v>0</v>
      </c>
      <c r="C76" s="157"/>
      <c r="D76" s="246" t="str">
        <f>IF(B76=0,"",ROUND(C76/B76*100,1))</f>
        <v/>
      </c>
      <c r="E76" s="244"/>
      <c r="F76" s="247">
        <v>2010704</v>
      </c>
      <c r="G76">
        <f>SUM(C76)</f>
        <v>0</v>
      </c>
      <c r="H76" s="247" t="s">
        <v>90</v>
      </c>
    </row>
    <row r="77" ht="20.1" customHeight="1" spans="1:8">
      <c r="A77" s="250" t="s">
        <v>91</v>
      </c>
      <c r="B77" s="249">
        <f>VLOOKUP(F77,'[14]表二（旧）'!$F$5:$G$1311,2,FALSE)</f>
        <v>0</v>
      </c>
      <c r="C77" s="157"/>
      <c r="D77" s="246" t="str">
        <f>IF(B77=0,"",ROUND(C77/B77*100,1))</f>
        <v/>
      </c>
      <c r="E77" s="244"/>
      <c r="F77" s="247">
        <v>2010705</v>
      </c>
      <c r="G77">
        <f>SUM(C77)</f>
        <v>0</v>
      </c>
      <c r="H77" s="247" t="s">
        <v>91</v>
      </c>
    </row>
    <row r="78" ht="20.1" customHeight="1" spans="1:8">
      <c r="A78" s="244" t="s">
        <v>92</v>
      </c>
      <c r="B78" s="249">
        <f>VLOOKUP(F78,'[14]表二（旧）'!$F$5:$G$1311,2,FALSE)</f>
        <v>0</v>
      </c>
      <c r="C78" s="157"/>
      <c r="D78" s="246" t="str">
        <f>IF(B78=0,"",ROUND(C78/B78*100,1))</f>
        <v/>
      </c>
      <c r="E78" s="244"/>
      <c r="F78" s="247">
        <v>2010706</v>
      </c>
      <c r="G78">
        <f>SUM(C78)</f>
        <v>0</v>
      </c>
      <c r="H78" s="247" t="s">
        <v>92</v>
      </c>
    </row>
    <row r="79" ht="20.1" customHeight="1" spans="1:8">
      <c r="A79" s="248" t="s">
        <v>93</v>
      </c>
      <c r="B79" s="249">
        <f>VLOOKUP(F79,'[14]表二（旧）'!$F$5:$G$1311,2,FALSE)</f>
        <v>0</v>
      </c>
      <c r="C79" s="157"/>
      <c r="D79" s="246" t="str">
        <f>IF(B79=0,"",ROUND(C79/B79*100,1))</f>
        <v/>
      </c>
      <c r="E79" s="244"/>
      <c r="F79" s="247">
        <v>2010707</v>
      </c>
      <c r="G79">
        <f>SUM(C79)</f>
        <v>0</v>
      </c>
      <c r="H79" s="247" t="s">
        <v>93</v>
      </c>
    </row>
    <row r="80" ht="20.1" customHeight="1" spans="1:8">
      <c r="A80" s="248" t="s">
        <v>94</v>
      </c>
      <c r="B80" s="249">
        <f>VLOOKUP(F80,'[14]表二（旧）'!$F$5:$G$1311,2,FALSE)</f>
        <v>0</v>
      </c>
      <c r="C80" s="157"/>
      <c r="D80" s="246" t="str">
        <f>IF(B80=0,"",ROUND(C80/B80*100,1))</f>
        <v/>
      </c>
      <c r="E80" s="244"/>
      <c r="F80" s="247">
        <v>2010708</v>
      </c>
      <c r="G80">
        <f>SUM(C80)</f>
        <v>0</v>
      </c>
      <c r="H80" s="247" t="s">
        <v>94</v>
      </c>
    </row>
    <row r="81" ht="20.1" customHeight="1" spans="1:8">
      <c r="A81" s="248" t="s">
        <v>86</v>
      </c>
      <c r="B81" s="249">
        <f>VLOOKUP(F81,'[14]表二（旧）'!$F$5:$G$1311,2,FALSE)</f>
        <v>0</v>
      </c>
      <c r="C81" s="157"/>
      <c r="D81" s="246" t="str">
        <f>IF(B81=0,"",ROUND(C81/B81*100,1))</f>
        <v/>
      </c>
      <c r="E81" s="244"/>
      <c r="F81" s="247">
        <v>2010709</v>
      </c>
      <c r="G81">
        <f>SUM(C81)</f>
        <v>0</v>
      </c>
      <c r="H81" s="247" t="s">
        <v>86</v>
      </c>
    </row>
    <row r="82" ht="20.1" customHeight="1" spans="1:8">
      <c r="A82" s="250" t="s">
        <v>53</v>
      </c>
      <c r="B82" s="249">
        <f>VLOOKUP(F82,'[14]表二（旧）'!$F$5:$G$1311,2,FALSE)</f>
        <v>0</v>
      </c>
      <c r="C82" s="157"/>
      <c r="D82" s="246" t="str">
        <f>IF(B82=0,"",ROUND(C82/B82*100,1))</f>
        <v/>
      </c>
      <c r="E82" s="244"/>
      <c r="F82" s="247">
        <v>2010750</v>
      </c>
      <c r="G82">
        <f>SUM(C82)</f>
        <v>0</v>
      </c>
      <c r="H82" s="247" t="s">
        <v>53</v>
      </c>
    </row>
    <row r="83" ht="20.1" customHeight="1" spans="1:8">
      <c r="A83" s="250" t="s">
        <v>95</v>
      </c>
      <c r="B83" s="249">
        <f>VLOOKUP(F83,'[14]表二（旧）'!$F$5:$G$1311,2,FALSE)</f>
        <v>0</v>
      </c>
      <c r="C83" s="157"/>
      <c r="D83" s="246" t="str">
        <f>IF(B83=0,"",ROUND(C83/B83*100,1))</f>
        <v/>
      </c>
      <c r="E83" s="244"/>
      <c r="F83" s="247">
        <v>2010799</v>
      </c>
      <c r="G83">
        <f>SUM(C83)</f>
        <v>0</v>
      </c>
      <c r="H83" s="247" t="s">
        <v>95</v>
      </c>
    </row>
    <row r="84" ht="20.1" customHeight="1" spans="1:8">
      <c r="A84" s="250" t="s">
        <v>96</v>
      </c>
      <c r="B84" s="245">
        <f>SUM(B85:B92)</f>
        <v>491</v>
      </c>
      <c r="C84" s="245">
        <f>SUM(C85:C92)</f>
        <v>599</v>
      </c>
      <c r="D84" s="246">
        <f>IF(B84=0,"",ROUND(C84/B84*100,1))</f>
        <v>122</v>
      </c>
      <c r="E84" s="244"/>
      <c r="F84" s="247">
        <v>20108</v>
      </c>
      <c r="G84">
        <f>SUM(C84)</f>
        <v>599</v>
      </c>
      <c r="H84" s="247" t="s">
        <v>96</v>
      </c>
    </row>
    <row r="85" ht="20.1" customHeight="1" spans="1:8">
      <c r="A85" s="248" t="s">
        <v>44</v>
      </c>
      <c r="B85" s="249">
        <f>VLOOKUP(F85,'[14]表二（旧）'!$F$5:$G$1311,2,FALSE)</f>
        <v>223</v>
      </c>
      <c r="C85" s="157">
        <v>258</v>
      </c>
      <c r="D85" s="246">
        <f>IF(B85=0,"",ROUND(C85/B85*100,1))</f>
        <v>115.7</v>
      </c>
      <c r="E85" s="244"/>
      <c r="F85" s="247">
        <v>2010801</v>
      </c>
      <c r="G85">
        <f>SUM(C85)</f>
        <v>258</v>
      </c>
      <c r="H85" s="247" t="s">
        <v>44</v>
      </c>
    </row>
    <row r="86" ht="20.1" customHeight="1" spans="1:8">
      <c r="A86" s="248" t="s">
        <v>45</v>
      </c>
      <c r="B86" s="249">
        <f>VLOOKUP(F86,'[14]表二（旧）'!$F$5:$G$1311,2,FALSE)</f>
        <v>0</v>
      </c>
      <c r="C86" s="157"/>
      <c r="D86" s="246" t="str">
        <f>IF(B86=0,"",ROUND(C86/B86*100,1))</f>
        <v/>
      </c>
      <c r="E86" s="244"/>
      <c r="F86" s="247">
        <v>2010802</v>
      </c>
      <c r="G86">
        <f>SUM(C86)</f>
        <v>0</v>
      </c>
      <c r="H86" s="247" t="s">
        <v>45</v>
      </c>
    </row>
    <row r="87" ht="20.1" customHeight="1" spans="1:8">
      <c r="A87" s="248" t="s">
        <v>46</v>
      </c>
      <c r="B87" s="249">
        <f>VLOOKUP(F87,'[14]表二（旧）'!$F$5:$G$1311,2,FALSE)</f>
        <v>0</v>
      </c>
      <c r="C87" s="157"/>
      <c r="D87" s="246" t="str">
        <f>IF(B87=0,"",ROUND(C87/B87*100,1))</f>
        <v/>
      </c>
      <c r="E87" s="244"/>
      <c r="F87" s="247">
        <v>2010803</v>
      </c>
      <c r="G87">
        <f>SUM(C87)</f>
        <v>0</v>
      </c>
      <c r="H87" s="247" t="s">
        <v>46</v>
      </c>
    </row>
    <row r="88" ht="20.1" customHeight="1" spans="1:8">
      <c r="A88" s="252" t="s">
        <v>97</v>
      </c>
      <c r="B88" s="249">
        <f>VLOOKUP(F88,'[14]表二（旧）'!$F$5:$G$1311,2,FALSE)</f>
        <v>238</v>
      </c>
      <c r="C88" s="157">
        <v>341</v>
      </c>
      <c r="D88" s="246">
        <f>IF(B88=0,"",ROUND(C88/B88*100,1))</f>
        <v>143.3</v>
      </c>
      <c r="E88" s="244"/>
      <c r="F88" s="247">
        <v>2010804</v>
      </c>
      <c r="G88">
        <f>SUM(C88)</f>
        <v>341</v>
      </c>
      <c r="H88" s="247" t="s">
        <v>97</v>
      </c>
    </row>
    <row r="89" ht="20.1" customHeight="1" spans="1:8">
      <c r="A89" s="250" t="s">
        <v>98</v>
      </c>
      <c r="B89" s="249">
        <f>VLOOKUP(F89,'[14]表二（旧）'!$F$5:$G$1311,2,FALSE)</f>
        <v>0</v>
      </c>
      <c r="C89" s="157"/>
      <c r="D89" s="246" t="str">
        <f>IF(B89=0,"",ROUND(C89/B89*100,1))</f>
        <v/>
      </c>
      <c r="E89" s="244"/>
      <c r="F89" s="247">
        <v>2010805</v>
      </c>
      <c r="G89">
        <f>SUM(C89)</f>
        <v>0</v>
      </c>
      <c r="H89" s="247" t="s">
        <v>98</v>
      </c>
    </row>
    <row r="90" ht="20.1" customHeight="1" spans="1:8">
      <c r="A90" s="250" t="s">
        <v>86</v>
      </c>
      <c r="B90" s="249">
        <f>VLOOKUP(F90,'[14]表二（旧）'!$F$5:$G$1311,2,FALSE)</f>
        <v>30</v>
      </c>
      <c r="C90" s="157"/>
      <c r="D90" s="246">
        <f>IF(B90=0,"",ROUND(C90/B90*100,1))</f>
        <v>0</v>
      </c>
      <c r="E90" s="244"/>
      <c r="F90" s="247">
        <v>2010806</v>
      </c>
      <c r="G90">
        <f>SUM(C90)</f>
        <v>0</v>
      </c>
      <c r="H90" s="247" t="s">
        <v>86</v>
      </c>
    </row>
    <row r="91" ht="20.1" customHeight="1" spans="1:8">
      <c r="A91" s="250" t="s">
        <v>53</v>
      </c>
      <c r="B91" s="249">
        <f>VLOOKUP(F91,'[14]表二（旧）'!$F$5:$G$1311,2,FALSE)</f>
        <v>0</v>
      </c>
      <c r="C91" s="157"/>
      <c r="D91" s="246" t="str">
        <f>IF(B91=0,"",ROUND(C91/B91*100,1))</f>
        <v/>
      </c>
      <c r="E91" s="244"/>
      <c r="F91" s="247">
        <v>2010850</v>
      </c>
      <c r="G91">
        <f>SUM(C91)</f>
        <v>0</v>
      </c>
      <c r="H91" s="247" t="s">
        <v>53</v>
      </c>
    </row>
    <row r="92" ht="20.1" customHeight="1" spans="1:8">
      <c r="A92" s="244" t="s">
        <v>99</v>
      </c>
      <c r="B92" s="249">
        <f>VLOOKUP(F92,'[14]表二（旧）'!$F$5:$G$1311,2,FALSE)</f>
        <v>0</v>
      </c>
      <c r="C92" s="157"/>
      <c r="D92" s="246" t="str">
        <f>IF(B92=0,"",ROUND(C92/B92*100,1))</f>
        <v/>
      </c>
      <c r="E92" s="244"/>
      <c r="F92" s="247">
        <v>2010899</v>
      </c>
      <c r="G92">
        <f>SUM(C92)</f>
        <v>0</v>
      </c>
      <c r="H92" s="247" t="s">
        <v>99</v>
      </c>
    </row>
    <row r="93" ht="20.1" customHeight="1" spans="1:8">
      <c r="A93" s="248" t="s">
        <v>100</v>
      </c>
      <c r="B93" s="245">
        <f>SUM(B94:B106)</f>
        <v>0</v>
      </c>
      <c r="C93" s="245">
        <f>SUM(C94:C106)</f>
        <v>0</v>
      </c>
      <c r="D93" s="246" t="str">
        <f>IF(B93=0,"",ROUND(C93/B93*100,1))</f>
        <v/>
      </c>
      <c r="E93" s="244"/>
      <c r="F93" s="247">
        <v>20109</v>
      </c>
      <c r="G93">
        <f>SUM(C93)</f>
        <v>0</v>
      </c>
      <c r="H93" s="247" t="s">
        <v>100</v>
      </c>
    </row>
    <row r="94" ht="20.1" customHeight="1" spans="1:8">
      <c r="A94" s="248" t="s">
        <v>44</v>
      </c>
      <c r="B94" s="249">
        <f>VLOOKUP(F94,'[14]表二（旧）'!$F$5:$G$1311,2,FALSE)</f>
        <v>0</v>
      </c>
      <c r="C94" s="157"/>
      <c r="D94" s="246" t="str">
        <f>IF(B94=0,"",ROUND(C94/B94*100,1))</f>
        <v/>
      </c>
      <c r="E94" s="244"/>
      <c r="F94" s="247">
        <v>2010901</v>
      </c>
      <c r="G94">
        <f>SUM(C94)</f>
        <v>0</v>
      </c>
      <c r="H94" s="247" t="s">
        <v>44</v>
      </c>
    </row>
    <row r="95" ht="20.1" customHeight="1" spans="1:8">
      <c r="A95" s="250" t="s">
        <v>45</v>
      </c>
      <c r="B95" s="249">
        <f>VLOOKUP(F95,'[14]表二（旧）'!$F$5:$G$1311,2,FALSE)</f>
        <v>0</v>
      </c>
      <c r="C95" s="157"/>
      <c r="D95" s="246" t="str">
        <f>IF(B95=0,"",ROUND(C95/B95*100,1))</f>
        <v/>
      </c>
      <c r="E95" s="244"/>
      <c r="F95" s="247">
        <v>2010902</v>
      </c>
      <c r="G95">
        <f>SUM(C95)</f>
        <v>0</v>
      </c>
      <c r="H95" s="247" t="s">
        <v>45</v>
      </c>
    </row>
    <row r="96" ht="20.1" customHeight="1" spans="1:8">
      <c r="A96" s="250" t="s">
        <v>46</v>
      </c>
      <c r="B96" s="249">
        <f>VLOOKUP(F96,'[14]表二（旧）'!$F$5:$G$1311,2,FALSE)</f>
        <v>0</v>
      </c>
      <c r="C96" s="157"/>
      <c r="D96" s="246" t="str">
        <f>IF(B96=0,"",ROUND(C96/B96*100,1))</f>
        <v/>
      </c>
      <c r="E96" s="244"/>
      <c r="F96" s="247">
        <v>2010903</v>
      </c>
      <c r="G96">
        <f>SUM(C96)</f>
        <v>0</v>
      </c>
      <c r="H96" s="247" t="s">
        <v>46</v>
      </c>
    </row>
    <row r="97" ht="20.1" customHeight="1" spans="1:8">
      <c r="A97" s="253" t="s">
        <v>101</v>
      </c>
      <c r="B97" s="157"/>
      <c r="C97" s="157"/>
      <c r="D97" s="246" t="str">
        <f>IF(B97=0,"",ROUND(C97/B97*100,1))</f>
        <v/>
      </c>
      <c r="E97" s="244"/>
      <c r="F97" s="247"/>
      <c r="G97">
        <f>SUM(C97)</f>
        <v>0</v>
      </c>
      <c r="H97" s="247"/>
    </row>
    <row r="98" ht="20.1" customHeight="1" spans="1:8">
      <c r="A98" s="248" t="s">
        <v>102</v>
      </c>
      <c r="B98" s="249">
        <f>VLOOKUP(F98,'[14]表二（旧）'!$F$5:$G$1311,2,FALSE)</f>
        <v>0</v>
      </c>
      <c r="C98" s="157"/>
      <c r="D98" s="246" t="str">
        <f>IF(B98=0,"",ROUND(C98/B98*100,1))</f>
        <v/>
      </c>
      <c r="E98" s="244"/>
      <c r="F98" s="247">
        <v>2010905</v>
      </c>
      <c r="G98">
        <f>SUM(C98)</f>
        <v>0</v>
      </c>
      <c r="H98" s="247" t="s">
        <v>102</v>
      </c>
    </row>
    <row r="99" ht="20.1" customHeight="1" spans="1:8">
      <c r="A99" s="254" t="s">
        <v>103</v>
      </c>
      <c r="B99" s="249">
        <f>VLOOKUP(F99,'[14]表二（旧）'!$F$5:$G$1311,2,FALSE)</f>
        <v>0</v>
      </c>
      <c r="C99" s="157"/>
      <c r="D99" s="246" t="str">
        <f>IF(B99=0,"",ROUND(C99/B99*100,1))</f>
        <v/>
      </c>
      <c r="E99" s="244"/>
      <c r="F99" s="247">
        <v>2010907</v>
      </c>
      <c r="G99">
        <f>SUM(C99)</f>
        <v>0</v>
      </c>
      <c r="H99" s="247" t="s">
        <v>103</v>
      </c>
    </row>
    <row r="100" ht="20.1" customHeight="1" spans="1:8">
      <c r="A100" s="248" t="s">
        <v>86</v>
      </c>
      <c r="B100" s="249">
        <f>VLOOKUP(F100,'[14]表二（旧）'!$F$5:$G$1311,2,FALSE)</f>
        <v>0</v>
      </c>
      <c r="C100" s="157"/>
      <c r="D100" s="246" t="str">
        <f>IF(B100=0,"",ROUND(C100/B100*100,1))</f>
        <v/>
      </c>
      <c r="E100" s="244"/>
      <c r="F100" s="247">
        <v>2010908</v>
      </c>
      <c r="G100">
        <f>SUM(C100)</f>
        <v>0</v>
      </c>
      <c r="H100" s="247" t="s">
        <v>86</v>
      </c>
    </row>
    <row r="101" ht="20.1" customHeight="1" spans="1:8">
      <c r="A101" s="254" t="s">
        <v>104</v>
      </c>
      <c r="B101" s="157"/>
      <c r="C101" s="157"/>
      <c r="D101" s="246" t="str">
        <f>IF(B101=0,"",ROUND(C101/B101*100,1))</f>
        <v/>
      </c>
      <c r="E101" s="244"/>
      <c r="F101" s="247">
        <v>2010909</v>
      </c>
      <c r="G101">
        <f>SUM(C101)</f>
        <v>0</v>
      </c>
      <c r="H101" s="247" t="s">
        <v>104</v>
      </c>
    </row>
    <row r="102" ht="20.1" customHeight="1" spans="1:8">
      <c r="A102" s="254" t="s">
        <v>105</v>
      </c>
      <c r="B102" s="157"/>
      <c r="C102" s="157"/>
      <c r="D102" s="246" t="str">
        <f>IF(B102=0,"",ROUND(C102/B102*100,1))</f>
        <v/>
      </c>
      <c r="E102" s="244"/>
      <c r="F102" s="247">
        <v>2010910</v>
      </c>
      <c r="G102">
        <f>SUM(C102)</f>
        <v>0</v>
      </c>
      <c r="H102" s="247" t="s">
        <v>105</v>
      </c>
    </row>
    <row r="103" ht="20.1" customHeight="1" spans="1:8">
      <c r="A103" s="254" t="s">
        <v>106</v>
      </c>
      <c r="B103" s="157"/>
      <c r="C103" s="157"/>
      <c r="D103" s="246" t="str">
        <f>IF(B103=0,"",ROUND(C103/B103*100,1))</f>
        <v/>
      </c>
      <c r="E103" s="244"/>
      <c r="F103" s="247">
        <v>2010911</v>
      </c>
      <c r="G103">
        <f>SUM(C103)</f>
        <v>0</v>
      </c>
      <c r="H103" s="247" t="s">
        <v>106</v>
      </c>
    </row>
    <row r="104" ht="20.1" customHeight="1" spans="1:8">
      <c r="A104" s="254" t="s">
        <v>107</v>
      </c>
      <c r="B104" s="157"/>
      <c r="C104" s="157"/>
      <c r="D104" s="246" t="str">
        <f>IF(B104=0,"",ROUND(C104/B104*100,1))</f>
        <v/>
      </c>
      <c r="E104" s="244"/>
      <c r="F104" s="247">
        <v>2010912</v>
      </c>
      <c r="G104">
        <f>SUM(C104)</f>
        <v>0</v>
      </c>
      <c r="H104" s="254" t="s">
        <v>107</v>
      </c>
    </row>
    <row r="105" ht="20.1" customHeight="1" spans="1:8">
      <c r="A105" s="250" t="s">
        <v>53</v>
      </c>
      <c r="B105" s="249">
        <f>VLOOKUP(F105,'[14]表二（旧）'!$F$5:$G$1311,2,FALSE)</f>
        <v>0</v>
      </c>
      <c r="C105" s="157"/>
      <c r="D105" s="246" t="str">
        <f>IF(B105=0,"",ROUND(C105/B105*100,1))</f>
        <v/>
      </c>
      <c r="E105" s="244"/>
      <c r="F105" s="247">
        <v>2010950</v>
      </c>
      <c r="G105">
        <f>SUM(C105)</f>
        <v>0</v>
      </c>
      <c r="H105" s="247" t="s">
        <v>53</v>
      </c>
    </row>
    <row r="106" ht="20.1" customHeight="1" spans="1:8">
      <c r="A106" s="250" t="s">
        <v>108</v>
      </c>
      <c r="B106" s="249">
        <f>VLOOKUP(F106,'[14]表二（旧）'!$F$5:$G$1311,2,FALSE)</f>
        <v>0</v>
      </c>
      <c r="C106" s="157"/>
      <c r="D106" s="246" t="str">
        <f>IF(B106=0,"",ROUND(C106/B106*100,1))</f>
        <v/>
      </c>
      <c r="E106" s="244"/>
      <c r="F106" s="247">
        <v>2010999</v>
      </c>
      <c r="G106">
        <f>SUM(C106)</f>
        <v>0</v>
      </c>
      <c r="H106" s="247" t="s">
        <v>108</v>
      </c>
    </row>
    <row r="107" ht="20.1" customHeight="1" spans="1:8">
      <c r="A107" s="250" t="s">
        <v>109</v>
      </c>
      <c r="B107" s="245">
        <f>SUM(B108:B116)</f>
        <v>116</v>
      </c>
      <c r="C107" s="245">
        <f>SUM(C108:C116)</f>
        <v>271</v>
      </c>
      <c r="D107" s="246">
        <f>IF(B107=0,"",ROUND(C107/B107*100,1))</f>
        <v>233.6</v>
      </c>
      <c r="E107" s="244"/>
      <c r="F107" s="247">
        <v>20110</v>
      </c>
      <c r="G107">
        <f>SUM(C107)</f>
        <v>271</v>
      </c>
      <c r="H107" s="247" t="s">
        <v>109</v>
      </c>
    </row>
    <row r="108" ht="20.1" customHeight="1" spans="1:8">
      <c r="A108" s="250" t="s">
        <v>44</v>
      </c>
      <c r="B108" s="249">
        <f>VLOOKUP(F108,'[14]表二（旧）'!$F$5:$G$1311,2,FALSE)</f>
        <v>73</v>
      </c>
      <c r="C108" s="157">
        <v>237</v>
      </c>
      <c r="D108" s="246">
        <f>IF(B108=0,"",ROUND(C108/B108*100,1))</f>
        <v>324.7</v>
      </c>
      <c r="E108" s="244"/>
      <c r="F108" s="247">
        <v>2011001</v>
      </c>
      <c r="G108">
        <f>SUM(C108)</f>
        <v>237</v>
      </c>
      <c r="H108" s="247" t="s">
        <v>44</v>
      </c>
    </row>
    <row r="109" ht="20.1" customHeight="1" spans="1:8">
      <c r="A109" s="248" t="s">
        <v>45</v>
      </c>
      <c r="B109" s="249">
        <f>VLOOKUP(F109,'[14]表二（旧）'!$F$5:$G$1311,2,FALSE)</f>
        <v>0</v>
      </c>
      <c r="C109" s="157"/>
      <c r="D109" s="246" t="str">
        <f>IF(B109=0,"",ROUND(C109/B109*100,1))</f>
        <v/>
      </c>
      <c r="E109" s="244"/>
      <c r="F109" s="247">
        <v>2011002</v>
      </c>
      <c r="G109">
        <f>SUM(C109)</f>
        <v>0</v>
      </c>
      <c r="H109" s="247" t="s">
        <v>45</v>
      </c>
    </row>
    <row r="110" ht="20.1" customHeight="1" spans="1:8">
      <c r="A110" s="248" t="s">
        <v>46</v>
      </c>
      <c r="B110" s="249">
        <f>VLOOKUP(F110,'[14]表二（旧）'!$F$5:$G$1311,2,FALSE)</f>
        <v>0</v>
      </c>
      <c r="C110" s="157"/>
      <c r="D110" s="246" t="str">
        <f>IF(B110=0,"",ROUND(C110/B110*100,1))</f>
        <v/>
      </c>
      <c r="E110" s="244"/>
      <c r="F110" s="247">
        <v>2011003</v>
      </c>
      <c r="G110">
        <f>SUM(C110)</f>
        <v>0</v>
      </c>
      <c r="H110" s="247" t="s">
        <v>46</v>
      </c>
    </row>
    <row r="111" ht="20.1" customHeight="1" spans="1:8">
      <c r="A111" s="248" t="s">
        <v>110</v>
      </c>
      <c r="B111" s="249">
        <f>VLOOKUP(F111,'[14]表二（旧）'!$F$5:$G$1311,2,FALSE)</f>
        <v>0</v>
      </c>
      <c r="C111" s="157"/>
      <c r="D111" s="246" t="str">
        <f>IF(B111=0,"",ROUND(C111/B111*100,1))</f>
        <v/>
      </c>
      <c r="E111" s="244"/>
      <c r="F111" s="247">
        <v>2011004</v>
      </c>
      <c r="G111">
        <f>SUM(C111)</f>
        <v>0</v>
      </c>
      <c r="H111" s="247" t="s">
        <v>110</v>
      </c>
    </row>
    <row r="112" ht="20.1" customHeight="1" spans="1:8">
      <c r="A112" s="250" t="s">
        <v>111</v>
      </c>
      <c r="B112" s="249">
        <f>VLOOKUP(F112,'[14]表二（旧）'!$F$5:$G$1311,2,FALSE)</f>
        <v>0</v>
      </c>
      <c r="C112" s="157"/>
      <c r="D112" s="246" t="str">
        <f>IF(B112=0,"",ROUND(C112/B112*100,1))</f>
        <v/>
      </c>
      <c r="E112" s="244"/>
      <c r="F112" s="247">
        <v>2011005</v>
      </c>
      <c r="G112">
        <f>SUM(C112)</f>
        <v>0</v>
      </c>
      <c r="H112" s="247" t="s">
        <v>111</v>
      </c>
    </row>
    <row r="113" ht="20.1" customHeight="1" spans="1:8">
      <c r="A113" s="250" t="s">
        <v>112</v>
      </c>
      <c r="B113" s="249">
        <f>VLOOKUP(F113,'[14]表二（旧）'!$F$5:$G$1311,2,FALSE)</f>
        <v>0</v>
      </c>
      <c r="C113" s="157"/>
      <c r="D113" s="246" t="str">
        <f>IF(B113=0,"",ROUND(C113/B113*100,1))</f>
        <v/>
      </c>
      <c r="E113" s="244"/>
      <c r="F113" s="247">
        <v>2011007</v>
      </c>
      <c r="G113">
        <f>SUM(C113)</f>
        <v>0</v>
      </c>
      <c r="H113" s="247" t="s">
        <v>112</v>
      </c>
    </row>
    <row r="114" ht="20.1" customHeight="1" spans="1:8">
      <c r="A114" s="248" t="s">
        <v>113</v>
      </c>
      <c r="B114" s="249">
        <f>VLOOKUP(F114,'[14]表二（旧）'!$F$5:$G$1311,2,FALSE)</f>
        <v>0</v>
      </c>
      <c r="C114" s="157"/>
      <c r="D114" s="246" t="str">
        <f>IF(B114=0,"",ROUND(C114/B114*100,1))</f>
        <v/>
      </c>
      <c r="E114" s="244"/>
      <c r="F114" s="247">
        <v>2011008</v>
      </c>
      <c r="G114">
        <f>SUM(C114)</f>
        <v>0</v>
      </c>
      <c r="H114" s="247" t="s">
        <v>113</v>
      </c>
    </row>
    <row r="115" ht="20.1" customHeight="1" spans="1:8">
      <c r="A115" s="252" t="s">
        <v>53</v>
      </c>
      <c r="B115" s="249">
        <f>VLOOKUP(F115,'[14]表二（旧）'!$F$5:$G$1311,2,FALSE)</f>
        <v>23</v>
      </c>
      <c r="C115" s="157">
        <v>27</v>
      </c>
      <c r="D115" s="246">
        <f>IF(B115=0,"",ROUND(C115/B115*100,1))</f>
        <v>117.4</v>
      </c>
      <c r="E115" s="244"/>
      <c r="F115" s="247">
        <v>2011050</v>
      </c>
      <c r="G115">
        <f>SUM(C115)</f>
        <v>27</v>
      </c>
      <c r="H115" s="247" t="s">
        <v>53</v>
      </c>
    </row>
    <row r="116" ht="20.1" customHeight="1" spans="1:8">
      <c r="A116" s="250" t="s">
        <v>114</v>
      </c>
      <c r="B116" s="249">
        <f>VLOOKUP(F116,'[14]表二（旧）'!$F$5:$G$1311,2,FALSE)</f>
        <v>20</v>
      </c>
      <c r="C116" s="157">
        <v>7</v>
      </c>
      <c r="D116" s="246">
        <f>IF(B116=0,"",ROUND(C116/B116*100,1))</f>
        <v>35</v>
      </c>
      <c r="E116" s="244"/>
      <c r="F116" s="247">
        <v>2011099</v>
      </c>
      <c r="G116">
        <f>SUM(C116)</f>
        <v>7</v>
      </c>
      <c r="H116" s="247" t="s">
        <v>114</v>
      </c>
    </row>
    <row r="117" ht="20.1" customHeight="1" spans="1:8">
      <c r="A117" s="255" t="s">
        <v>115</v>
      </c>
      <c r="B117" s="245">
        <f>SUM(B118:B125)</f>
        <v>2347</v>
      </c>
      <c r="C117" s="245">
        <f>SUM(C118:C125)</f>
        <v>2966</v>
      </c>
      <c r="D117" s="246">
        <f>IF(B117=0,"",ROUND(C117/B117*100,1))</f>
        <v>126.4</v>
      </c>
      <c r="E117" s="244"/>
      <c r="F117" s="247">
        <v>20111</v>
      </c>
      <c r="G117">
        <f>SUM(C117)</f>
        <v>2966</v>
      </c>
      <c r="H117" s="247" t="s">
        <v>115</v>
      </c>
    </row>
    <row r="118" ht="20.1" customHeight="1" spans="1:8">
      <c r="A118" s="248" t="s">
        <v>44</v>
      </c>
      <c r="B118" s="249">
        <f>VLOOKUP(F118,'[14]表二（旧）'!$F$5:$G$1311,2,FALSE)</f>
        <v>429</v>
      </c>
      <c r="C118" s="157">
        <v>817</v>
      </c>
      <c r="D118" s="246">
        <f>IF(B118=0,"",ROUND(C118/B118*100,1))</f>
        <v>190.4</v>
      </c>
      <c r="E118" s="244"/>
      <c r="F118" s="247">
        <v>2011101</v>
      </c>
      <c r="G118">
        <f>SUM(C118)</f>
        <v>817</v>
      </c>
      <c r="H118" s="247" t="s">
        <v>44</v>
      </c>
    </row>
    <row r="119" ht="20.1" customHeight="1" spans="1:8">
      <c r="A119" s="248" t="s">
        <v>45</v>
      </c>
      <c r="B119" s="249">
        <f>VLOOKUP(F119,'[14]表二（旧）'!$F$5:$G$1311,2,FALSE)</f>
        <v>580</v>
      </c>
      <c r="C119" s="157">
        <v>696</v>
      </c>
      <c r="D119" s="246">
        <f>IF(B119=0,"",ROUND(C119/B119*100,1))</f>
        <v>120</v>
      </c>
      <c r="E119" s="244"/>
      <c r="F119" s="247">
        <v>2011102</v>
      </c>
      <c r="G119">
        <f>SUM(C119)</f>
        <v>696</v>
      </c>
      <c r="H119" s="247" t="s">
        <v>45</v>
      </c>
    </row>
    <row r="120" ht="20.1" customHeight="1" spans="1:8">
      <c r="A120" s="248" t="s">
        <v>46</v>
      </c>
      <c r="B120" s="249">
        <f>VLOOKUP(F120,'[14]表二（旧）'!$F$5:$G$1311,2,FALSE)</f>
        <v>0</v>
      </c>
      <c r="C120" s="157"/>
      <c r="D120" s="246" t="str">
        <f>IF(B120=0,"",ROUND(C120/B120*100,1))</f>
        <v/>
      </c>
      <c r="E120" s="244"/>
      <c r="F120" s="247">
        <v>2011103</v>
      </c>
      <c r="G120">
        <f>SUM(C120)</f>
        <v>0</v>
      </c>
      <c r="H120" s="247" t="s">
        <v>46</v>
      </c>
    </row>
    <row r="121" ht="20.1" customHeight="1" spans="1:8">
      <c r="A121" s="250" t="s">
        <v>116</v>
      </c>
      <c r="B121" s="249">
        <f>VLOOKUP(F121,'[14]表二（旧）'!$F$5:$G$1311,2,FALSE)</f>
        <v>1290</v>
      </c>
      <c r="C121" s="157">
        <v>1112</v>
      </c>
      <c r="D121" s="246">
        <f>IF(B121=0,"",ROUND(C121/B121*100,1))</f>
        <v>86.2</v>
      </c>
      <c r="E121" s="244"/>
      <c r="F121" s="247">
        <v>2011104</v>
      </c>
      <c r="G121">
        <f>SUM(C121)</f>
        <v>1112</v>
      </c>
      <c r="H121" s="247" t="s">
        <v>116</v>
      </c>
    </row>
    <row r="122" ht="20.1" customHeight="1" spans="1:8">
      <c r="A122" s="250" t="s">
        <v>117</v>
      </c>
      <c r="B122" s="249">
        <f>VLOOKUP(F122,'[14]表二（旧）'!$F$5:$G$1311,2,FALSE)</f>
        <v>0</v>
      </c>
      <c r="C122" s="157"/>
      <c r="D122" s="246" t="str">
        <f>IF(B122=0,"",ROUND(C122/B122*100,1))</f>
        <v/>
      </c>
      <c r="E122" s="244"/>
      <c r="F122" s="247">
        <v>2011105</v>
      </c>
      <c r="G122">
        <f>SUM(C122)</f>
        <v>0</v>
      </c>
      <c r="H122" s="247" t="s">
        <v>117</v>
      </c>
    </row>
    <row r="123" ht="20.1" customHeight="1" spans="1:8">
      <c r="A123" s="250" t="s">
        <v>118</v>
      </c>
      <c r="B123" s="249">
        <f>VLOOKUP(F123,'[14]表二（旧）'!$F$5:$G$1311,2,FALSE)</f>
        <v>0</v>
      </c>
      <c r="C123" s="157"/>
      <c r="D123" s="246" t="str">
        <f>IF(B123=0,"",ROUND(C123/B123*100,1))</f>
        <v/>
      </c>
      <c r="E123" s="244"/>
      <c r="F123" s="247">
        <v>2011106</v>
      </c>
      <c r="G123">
        <f>SUM(C123)</f>
        <v>0</v>
      </c>
      <c r="H123" s="247" t="s">
        <v>118</v>
      </c>
    </row>
    <row r="124" ht="20.1" customHeight="1" spans="1:8">
      <c r="A124" s="248" t="s">
        <v>53</v>
      </c>
      <c r="B124" s="249">
        <f>VLOOKUP(F124,'[14]表二（旧）'!$F$5:$G$1311,2,FALSE)</f>
        <v>28</v>
      </c>
      <c r="C124" s="157">
        <v>116</v>
      </c>
      <c r="D124" s="246">
        <f>IF(B124=0,"",ROUND(C124/B124*100,1))</f>
        <v>414.3</v>
      </c>
      <c r="E124" s="244"/>
      <c r="F124" s="247">
        <v>2011150</v>
      </c>
      <c r="G124">
        <f>SUM(C124)</f>
        <v>116</v>
      </c>
      <c r="H124" s="247" t="s">
        <v>53</v>
      </c>
    </row>
    <row r="125" ht="20.1" customHeight="1" spans="1:8">
      <c r="A125" s="248" t="s">
        <v>119</v>
      </c>
      <c r="B125" s="249">
        <f>VLOOKUP(F125,'[14]表二（旧）'!$F$5:$G$1311,2,FALSE)</f>
        <v>20</v>
      </c>
      <c r="C125" s="157">
        <v>225</v>
      </c>
      <c r="D125" s="246">
        <f>IF(B125=0,"",ROUND(C125/B125*100,1))</f>
        <v>1125</v>
      </c>
      <c r="E125" s="244"/>
      <c r="F125" s="247">
        <v>2011199</v>
      </c>
      <c r="G125">
        <f>SUM(C125)</f>
        <v>225</v>
      </c>
      <c r="H125" s="247" t="s">
        <v>119</v>
      </c>
    </row>
    <row r="126" ht="20.1" customHeight="1" spans="1:8">
      <c r="A126" s="244" t="s">
        <v>120</v>
      </c>
      <c r="B126" s="245">
        <f>SUM(B127:B136)</f>
        <v>856</v>
      </c>
      <c r="C126" s="245">
        <f>SUM(C127:C136)</f>
        <v>679</v>
      </c>
      <c r="D126" s="246">
        <f>IF(B126=0,"",ROUND(C126/B126*100,1))</f>
        <v>79.3</v>
      </c>
      <c r="E126" s="244"/>
      <c r="F126" s="247">
        <v>20113</v>
      </c>
      <c r="G126">
        <f>SUM(C126)</f>
        <v>679</v>
      </c>
      <c r="H126" s="247" t="s">
        <v>120</v>
      </c>
    </row>
    <row r="127" ht="20.1" customHeight="1" spans="1:8">
      <c r="A127" s="248" t="s">
        <v>44</v>
      </c>
      <c r="B127" s="249">
        <f>VLOOKUP(F127,'[14]表二（旧）'!$F$5:$G$1311,2,FALSE)</f>
        <v>339</v>
      </c>
      <c r="C127" s="157">
        <v>305</v>
      </c>
      <c r="D127" s="246">
        <f>IF(B127=0,"",ROUND(C127/B127*100,1))</f>
        <v>90</v>
      </c>
      <c r="E127" s="244"/>
      <c r="F127" s="247">
        <v>2011301</v>
      </c>
      <c r="G127">
        <f>SUM(C127)</f>
        <v>305</v>
      </c>
      <c r="H127" s="247" t="s">
        <v>44</v>
      </c>
    </row>
    <row r="128" ht="20.1" customHeight="1" spans="1:8">
      <c r="A128" s="248" t="s">
        <v>45</v>
      </c>
      <c r="B128" s="249">
        <f>VLOOKUP(F128,'[14]表二（旧）'!$F$5:$G$1311,2,FALSE)</f>
        <v>3</v>
      </c>
      <c r="C128" s="157">
        <v>12</v>
      </c>
      <c r="D128" s="246">
        <f>IF(B128=0,"",ROUND(C128/B128*100,1))</f>
        <v>400</v>
      </c>
      <c r="E128" s="244"/>
      <c r="F128" s="247">
        <v>2011302</v>
      </c>
      <c r="G128">
        <f>SUM(C128)</f>
        <v>12</v>
      </c>
      <c r="H128" s="247" t="s">
        <v>45</v>
      </c>
    </row>
    <row r="129" ht="20.1" customHeight="1" spans="1:8">
      <c r="A129" s="248" t="s">
        <v>46</v>
      </c>
      <c r="B129" s="249">
        <f>VLOOKUP(F129,'[14]表二（旧）'!$F$5:$G$1311,2,FALSE)</f>
        <v>0</v>
      </c>
      <c r="C129" s="157"/>
      <c r="D129" s="246" t="str">
        <f>IF(B129=0,"",ROUND(C129/B129*100,1))</f>
        <v/>
      </c>
      <c r="E129" s="244"/>
      <c r="F129" s="247">
        <v>2011303</v>
      </c>
      <c r="G129">
        <f>SUM(C129)</f>
        <v>0</v>
      </c>
      <c r="H129" s="247" t="s">
        <v>46</v>
      </c>
    </row>
    <row r="130" ht="20.1" customHeight="1" spans="1:8">
      <c r="A130" s="250" t="s">
        <v>121</v>
      </c>
      <c r="B130" s="249">
        <f>VLOOKUP(F130,'[14]表二（旧）'!$F$5:$G$1311,2,FALSE)</f>
        <v>106</v>
      </c>
      <c r="C130" s="157">
        <v>126</v>
      </c>
      <c r="D130" s="246">
        <f>IF(B130=0,"",ROUND(C130/B130*100,1))</f>
        <v>118.9</v>
      </c>
      <c r="E130" s="244"/>
      <c r="F130" s="247">
        <v>2011304</v>
      </c>
      <c r="G130">
        <f>SUM(C130)</f>
        <v>126</v>
      </c>
      <c r="H130" s="247" t="s">
        <v>121</v>
      </c>
    </row>
    <row r="131" ht="20.1" customHeight="1" spans="1:8">
      <c r="A131" s="250" t="s">
        <v>122</v>
      </c>
      <c r="B131" s="249">
        <f>VLOOKUP(F131,'[14]表二（旧）'!$F$5:$G$1311,2,FALSE)</f>
        <v>0</v>
      </c>
      <c r="C131" s="157"/>
      <c r="D131" s="246" t="str">
        <f>IF(B131=0,"",ROUND(C131/B131*100,1))</f>
        <v/>
      </c>
      <c r="E131" s="244"/>
      <c r="F131" s="247">
        <v>2011305</v>
      </c>
      <c r="G131">
        <f>SUM(C131)</f>
        <v>0</v>
      </c>
      <c r="H131" s="247" t="s">
        <v>122</v>
      </c>
    </row>
    <row r="132" ht="20.1" customHeight="1" spans="1:8">
      <c r="A132" s="250" t="s">
        <v>123</v>
      </c>
      <c r="B132" s="249">
        <f>VLOOKUP(F132,'[14]表二（旧）'!$F$5:$G$1311,2,FALSE)</f>
        <v>0</v>
      </c>
      <c r="C132" s="157"/>
      <c r="D132" s="246" t="str">
        <f>IF(B132=0,"",ROUND(C132/B132*100,1))</f>
        <v/>
      </c>
      <c r="E132" s="244"/>
      <c r="F132" s="247">
        <v>2011306</v>
      </c>
      <c r="G132">
        <f>SUM(C132)</f>
        <v>0</v>
      </c>
      <c r="H132" s="247" t="s">
        <v>123</v>
      </c>
    </row>
    <row r="133" ht="20.1" customHeight="1" spans="1:8">
      <c r="A133" s="248" t="s">
        <v>124</v>
      </c>
      <c r="B133" s="249">
        <f>VLOOKUP(F133,'[14]表二（旧）'!$F$5:$G$1311,2,FALSE)</f>
        <v>0</v>
      </c>
      <c r="C133" s="157"/>
      <c r="D133" s="246" t="str">
        <f t="shared" ref="D133:D196" si="4">IF(B133=0,"",ROUND(C133/B133*100,1))</f>
        <v/>
      </c>
      <c r="E133" s="244"/>
      <c r="F133" s="247">
        <v>2011307</v>
      </c>
      <c r="G133">
        <f t="shared" ref="G133:G196" si="5">SUM(C133)</f>
        <v>0</v>
      </c>
      <c r="H133" s="247" t="s">
        <v>124</v>
      </c>
    </row>
    <row r="134" ht="20.1" customHeight="1" spans="1:8">
      <c r="A134" s="248" t="s">
        <v>125</v>
      </c>
      <c r="B134" s="249">
        <f>VLOOKUP(F134,'[14]表二（旧）'!$F$5:$G$1311,2,FALSE)</f>
        <v>127</v>
      </c>
      <c r="C134" s="157"/>
      <c r="D134" s="246">
        <f>IF(B134=0,"",ROUND(C134/B134*100,1))</f>
        <v>0</v>
      </c>
      <c r="E134" s="244"/>
      <c r="F134" s="247">
        <v>2011308</v>
      </c>
      <c r="G134">
        <f>SUM(C134)</f>
        <v>0</v>
      </c>
      <c r="H134" s="247" t="s">
        <v>125</v>
      </c>
    </row>
    <row r="135" ht="20.1" customHeight="1" spans="1:8">
      <c r="A135" s="248" t="s">
        <v>53</v>
      </c>
      <c r="B135" s="249">
        <f>VLOOKUP(F135,'[14]表二（旧）'!$F$5:$G$1311,2,FALSE)</f>
        <v>224</v>
      </c>
      <c r="C135" s="157">
        <v>236</v>
      </c>
      <c r="D135" s="246">
        <f>IF(B135=0,"",ROUND(C135/B135*100,1))</f>
        <v>105.4</v>
      </c>
      <c r="E135" s="244"/>
      <c r="F135" s="247">
        <v>2011350</v>
      </c>
      <c r="G135">
        <f>SUM(C135)</f>
        <v>236</v>
      </c>
      <c r="H135" s="247" t="s">
        <v>53</v>
      </c>
    </row>
    <row r="136" ht="20.1" customHeight="1" spans="1:8">
      <c r="A136" s="250" t="s">
        <v>126</v>
      </c>
      <c r="B136" s="249">
        <f>VLOOKUP(F136,'[14]表二（旧）'!$F$5:$G$1311,2,FALSE)</f>
        <v>57</v>
      </c>
      <c r="C136" s="157"/>
      <c r="D136" s="246">
        <f>IF(B136=0,"",ROUND(C136/B136*100,1))</f>
        <v>0</v>
      </c>
      <c r="E136" s="244"/>
      <c r="F136" s="247">
        <v>2011399</v>
      </c>
      <c r="G136">
        <f>SUM(C136)</f>
        <v>0</v>
      </c>
      <c r="H136" s="247" t="s">
        <v>126</v>
      </c>
    </row>
    <row r="137" ht="20.1" customHeight="1" spans="1:8">
      <c r="A137" s="250" t="s">
        <v>127</v>
      </c>
      <c r="B137" s="245">
        <f>SUM(B138:B150)</f>
        <v>0</v>
      </c>
      <c r="C137" s="245">
        <f>SUM(C138:C150)</f>
        <v>0</v>
      </c>
      <c r="D137" s="246" t="str">
        <f>IF(B137=0,"",ROUND(C137/B137*100,1))</f>
        <v/>
      </c>
      <c r="E137" s="244"/>
      <c r="F137" s="247">
        <v>20114</v>
      </c>
      <c r="G137">
        <f>SUM(C137)</f>
        <v>0</v>
      </c>
      <c r="H137" s="247" t="s">
        <v>127</v>
      </c>
    </row>
    <row r="138" ht="20.1" customHeight="1" spans="1:8">
      <c r="A138" s="250" t="s">
        <v>44</v>
      </c>
      <c r="B138" s="249">
        <f>VLOOKUP(F138,'[14]表二（旧）'!$F$5:$G$1311,2,FALSE)</f>
        <v>0</v>
      </c>
      <c r="C138" s="157"/>
      <c r="D138" s="246" t="str">
        <f>IF(B138=0,"",ROUND(C138/B138*100,1))</f>
        <v/>
      </c>
      <c r="E138" s="244"/>
      <c r="F138" s="247">
        <v>2011401</v>
      </c>
      <c r="G138">
        <f>SUM(C138)</f>
        <v>0</v>
      </c>
      <c r="H138" s="247" t="s">
        <v>44</v>
      </c>
    </row>
    <row r="139" ht="20.1" customHeight="1" spans="1:8">
      <c r="A139" s="244" t="s">
        <v>45</v>
      </c>
      <c r="B139" s="249">
        <f>VLOOKUP(F139,'[14]表二（旧）'!$F$5:$G$1311,2,FALSE)</f>
        <v>0</v>
      </c>
      <c r="C139" s="157"/>
      <c r="D139" s="246" t="str">
        <f>IF(B139=0,"",ROUND(C139/B139*100,1))</f>
        <v/>
      </c>
      <c r="E139" s="244"/>
      <c r="F139" s="247">
        <v>2011402</v>
      </c>
      <c r="G139">
        <f>SUM(C139)</f>
        <v>0</v>
      </c>
      <c r="H139" s="247" t="s">
        <v>45</v>
      </c>
    </row>
    <row r="140" ht="20.1" customHeight="1" spans="1:8">
      <c r="A140" s="248" t="s">
        <v>46</v>
      </c>
      <c r="B140" s="249">
        <f>VLOOKUP(F140,'[14]表二（旧）'!$F$5:$G$1311,2,FALSE)</f>
        <v>0</v>
      </c>
      <c r="C140" s="157"/>
      <c r="D140" s="246" t="str">
        <f>IF(B140=0,"",ROUND(C140/B140*100,1))</f>
        <v/>
      </c>
      <c r="E140" s="244"/>
      <c r="F140" s="247">
        <v>2011403</v>
      </c>
      <c r="G140">
        <f>SUM(C140)</f>
        <v>0</v>
      </c>
      <c r="H140" s="247" t="s">
        <v>46</v>
      </c>
    </row>
    <row r="141" ht="20.1" customHeight="1" spans="1:8">
      <c r="A141" s="248" t="s">
        <v>128</v>
      </c>
      <c r="B141" s="249">
        <f>VLOOKUP(F141,'[14]表二（旧）'!$F$5:$G$1311,2,FALSE)</f>
        <v>0</v>
      </c>
      <c r="C141" s="157"/>
      <c r="D141" s="246" t="str">
        <f>IF(B141=0,"",ROUND(C141/B141*100,1))</f>
        <v/>
      </c>
      <c r="E141" s="244"/>
      <c r="F141" s="247">
        <v>2011404</v>
      </c>
      <c r="G141">
        <f>SUM(C141)</f>
        <v>0</v>
      </c>
      <c r="H141" s="247" t="s">
        <v>128</v>
      </c>
    </row>
    <row r="142" ht="20.1" customHeight="1" spans="1:8">
      <c r="A142" s="248" t="s">
        <v>129</v>
      </c>
      <c r="B142" s="249">
        <f>VLOOKUP(F142,'[14]表二（旧）'!$F$5:$G$1311,2,FALSE)</f>
        <v>0</v>
      </c>
      <c r="C142" s="157"/>
      <c r="D142" s="246" t="str">
        <f>IF(B142=0,"",ROUND(C142/B142*100,1))</f>
        <v/>
      </c>
      <c r="E142" s="244"/>
      <c r="F142" s="247">
        <v>2011405</v>
      </c>
      <c r="G142">
        <f>SUM(C142)</f>
        <v>0</v>
      </c>
      <c r="H142" s="247" t="s">
        <v>129</v>
      </c>
    </row>
    <row r="143" ht="20.1" customHeight="1" spans="1:8">
      <c r="A143" s="252" t="s">
        <v>130</v>
      </c>
      <c r="B143" s="249">
        <f>VLOOKUP(F143,'[14]表二（旧）'!$F$5:$G$1311,2,FALSE)</f>
        <v>0</v>
      </c>
      <c r="C143" s="157"/>
      <c r="D143" s="246" t="str">
        <f>IF(B143=0,"",ROUND(C143/B143*100,1))</f>
        <v/>
      </c>
      <c r="E143" s="244"/>
      <c r="F143" s="247">
        <v>2011406</v>
      </c>
      <c r="G143">
        <f>SUM(C143)</f>
        <v>0</v>
      </c>
      <c r="H143" s="247" t="s">
        <v>130</v>
      </c>
    </row>
    <row r="144" ht="20.1" customHeight="1" spans="1:8">
      <c r="A144" s="250" t="s">
        <v>131</v>
      </c>
      <c r="B144" s="249">
        <f>VLOOKUP(F144,'[14]表二（旧）'!$F$5:$G$1311,2,FALSE)</f>
        <v>0</v>
      </c>
      <c r="C144" s="157"/>
      <c r="D144" s="246" t="str">
        <f>IF(B144=0,"",ROUND(C144/B144*100,1))</f>
        <v/>
      </c>
      <c r="E144" s="244"/>
      <c r="F144" s="247">
        <v>2011407</v>
      </c>
      <c r="G144">
        <f>SUM(C144)</f>
        <v>0</v>
      </c>
      <c r="H144" s="247" t="s">
        <v>131</v>
      </c>
    </row>
    <row r="145" ht="20.1" customHeight="1" spans="1:8">
      <c r="A145" s="250" t="s">
        <v>132</v>
      </c>
      <c r="B145" s="249">
        <f>VLOOKUP(F145,'[14]表二（旧）'!$F$5:$G$1311,2,FALSE)</f>
        <v>0</v>
      </c>
      <c r="C145" s="157"/>
      <c r="D145" s="246" t="str">
        <f>IF(B145=0,"",ROUND(C145/B145*100,1))</f>
        <v/>
      </c>
      <c r="E145" s="244"/>
      <c r="F145" s="247">
        <v>2011408</v>
      </c>
      <c r="G145">
        <f>SUM(C145)</f>
        <v>0</v>
      </c>
      <c r="H145" s="247" t="s">
        <v>132</v>
      </c>
    </row>
    <row r="146" ht="20.1" customHeight="1" spans="1:8">
      <c r="A146" s="248" t="s">
        <v>133</v>
      </c>
      <c r="B146" s="249">
        <f>VLOOKUP(F146,'[14]表二（旧）'!$F$5:$G$1311,2,FALSE)</f>
        <v>0</v>
      </c>
      <c r="C146" s="157"/>
      <c r="D146" s="246" t="str">
        <f>IF(B146=0,"",ROUND(C146/B146*100,1))</f>
        <v/>
      </c>
      <c r="E146" s="244"/>
      <c r="F146" s="247">
        <v>2011409</v>
      </c>
      <c r="G146">
        <f>SUM(C146)</f>
        <v>0</v>
      </c>
      <c r="H146" s="247" t="s">
        <v>133</v>
      </c>
    </row>
    <row r="147" ht="20.1" customHeight="1" spans="1:8">
      <c r="A147" s="254" t="s">
        <v>134</v>
      </c>
      <c r="B147" s="157"/>
      <c r="C147" s="157"/>
      <c r="D147" s="246" t="str">
        <f>IF(B147=0,"",ROUND(C147/B147*100,1))</f>
        <v/>
      </c>
      <c r="E147" s="244"/>
      <c r="F147" s="247">
        <v>2011410</v>
      </c>
      <c r="G147">
        <f>SUM(C147)</f>
        <v>0</v>
      </c>
      <c r="H147" s="247" t="s">
        <v>134</v>
      </c>
    </row>
    <row r="148" ht="20.1" customHeight="1" spans="1:8">
      <c r="A148" s="254" t="s">
        <v>135</v>
      </c>
      <c r="B148" s="157"/>
      <c r="C148" s="157"/>
      <c r="D148" s="246" t="str">
        <f>IF(B148=0,"",ROUND(C148/B148*100,1))</f>
        <v/>
      </c>
      <c r="E148" s="244"/>
      <c r="F148" s="247">
        <v>2011411</v>
      </c>
      <c r="G148">
        <f>SUM(C148)</f>
        <v>0</v>
      </c>
      <c r="H148" s="247" t="s">
        <v>135</v>
      </c>
    </row>
    <row r="149" ht="20.1" customHeight="1" spans="1:8">
      <c r="A149" s="248" t="s">
        <v>53</v>
      </c>
      <c r="B149" s="249">
        <f>VLOOKUP(F149,'[14]表二（旧）'!$F$5:$G$1311,2,FALSE)</f>
        <v>0</v>
      </c>
      <c r="C149" s="157"/>
      <c r="D149" s="246" t="str">
        <f>IF(B149=0,"",ROUND(C149/B149*100,1))</f>
        <v/>
      </c>
      <c r="E149" s="244"/>
      <c r="F149" s="247">
        <v>2011450</v>
      </c>
      <c r="G149">
        <f>SUM(C149)</f>
        <v>0</v>
      </c>
      <c r="H149" s="247" t="s">
        <v>53</v>
      </c>
    </row>
    <row r="150" ht="20.1" customHeight="1" spans="1:8">
      <c r="A150" s="248" t="s">
        <v>136</v>
      </c>
      <c r="B150" s="249">
        <f>VLOOKUP(F150,'[14]表二（旧）'!$F$5:$G$1311,2,FALSE)</f>
        <v>0</v>
      </c>
      <c r="C150" s="157"/>
      <c r="D150" s="246" t="str">
        <f>IF(B150=0,"",ROUND(C150/B150*100,1))</f>
        <v/>
      </c>
      <c r="E150" s="244"/>
      <c r="F150" s="247">
        <v>2011499</v>
      </c>
      <c r="G150">
        <f>SUM(C150)</f>
        <v>0</v>
      </c>
      <c r="H150" s="247" t="s">
        <v>136</v>
      </c>
    </row>
    <row r="151" ht="20.1" customHeight="1" spans="1:8">
      <c r="A151" s="248" t="s">
        <v>137</v>
      </c>
      <c r="B151" s="245">
        <f>SUM(B152:B157)</f>
        <v>0</v>
      </c>
      <c r="C151" s="245">
        <f>SUM(C152:C157)</f>
        <v>0</v>
      </c>
      <c r="D151" s="246" t="str">
        <f>IF(B151=0,"",ROUND(C151/B151*100,1))</f>
        <v/>
      </c>
      <c r="E151" s="244"/>
      <c r="F151" s="247">
        <v>20123</v>
      </c>
      <c r="G151">
        <f>SUM(C151)</f>
        <v>0</v>
      </c>
      <c r="H151" s="247" t="s">
        <v>137</v>
      </c>
    </row>
    <row r="152" ht="20.1" customHeight="1" spans="1:8">
      <c r="A152" s="248" t="s">
        <v>44</v>
      </c>
      <c r="B152" s="249">
        <f>VLOOKUP(F152,'[14]表二（旧）'!$F$5:$G$1311,2,FALSE)</f>
        <v>0</v>
      </c>
      <c r="C152" s="157"/>
      <c r="D152" s="246" t="str">
        <f>IF(B152=0,"",ROUND(C152/B152*100,1))</f>
        <v/>
      </c>
      <c r="E152" s="244"/>
      <c r="F152" s="247">
        <v>2012301</v>
      </c>
      <c r="G152">
        <f>SUM(C152)</f>
        <v>0</v>
      </c>
      <c r="H152" s="247" t="s">
        <v>44</v>
      </c>
    </row>
    <row r="153" ht="20.1" customHeight="1" spans="1:8">
      <c r="A153" s="248" t="s">
        <v>45</v>
      </c>
      <c r="B153" s="249">
        <f>VLOOKUP(F153,'[14]表二（旧）'!$F$5:$G$1311,2,FALSE)</f>
        <v>0</v>
      </c>
      <c r="C153" s="157"/>
      <c r="D153" s="246" t="str">
        <f>IF(B153=0,"",ROUND(C153/B153*100,1))</f>
        <v/>
      </c>
      <c r="E153" s="244"/>
      <c r="F153" s="247">
        <v>2012302</v>
      </c>
      <c r="G153">
        <f>SUM(C153)</f>
        <v>0</v>
      </c>
      <c r="H153" s="247" t="s">
        <v>45</v>
      </c>
    </row>
    <row r="154" ht="20.1" customHeight="1" spans="1:8">
      <c r="A154" s="250" t="s">
        <v>46</v>
      </c>
      <c r="B154" s="249">
        <f>VLOOKUP(F154,'[14]表二（旧）'!$F$5:$G$1311,2,FALSE)</f>
        <v>0</v>
      </c>
      <c r="C154" s="157"/>
      <c r="D154" s="246" t="str">
        <f>IF(B154=0,"",ROUND(C154/B154*100,1))</f>
        <v/>
      </c>
      <c r="E154" s="244"/>
      <c r="F154" s="247">
        <v>2012303</v>
      </c>
      <c r="G154">
        <f>SUM(C154)</f>
        <v>0</v>
      </c>
      <c r="H154" s="247" t="s">
        <v>46</v>
      </c>
    </row>
    <row r="155" ht="20.1" customHeight="1" spans="1:8">
      <c r="A155" s="250" t="s">
        <v>138</v>
      </c>
      <c r="B155" s="249">
        <f>VLOOKUP(F155,'[14]表二（旧）'!$F$5:$G$1311,2,FALSE)</f>
        <v>0</v>
      </c>
      <c r="C155" s="157"/>
      <c r="D155" s="246" t="str">
        <f>IF(B155=0,"",ROUND(C155/B155*100,1))</f>
        <v/>
      </c>
      <c r="E155" s="244"/>
      <c r="F155" s="247">
        <v>2012304</v>
      </c>
      <c r="G155">
        <f>SUM(C155)</f>
        <v>0</v>
      </c>
      <c r="H155" s="247" t="s">
        <v>138</v>
      </c>
    </row>
    <row r="156" ht="20.1" customHeight="1" spans="1:8">
      <c r="A156" s="250" t="s">
        <v>53</v>
      </c>
      <c r="B156" s="249">
        <f>VLOOKUP(F156,'[14]表二（旧）'!$F$5:$G$1311,2,FALSE)</f>
        <v>0</v>
      </c>
      <c r="C156" s="157"/>
      <c r="D156" s="246" t="str">
        <f>IF(B156=0,"",ROUND(C156/B156*100,1))</f>
        <v/>
      </c>
      <c r="E156" s="244"/>
      <c r="F156" s="247">
        <v>2012350</v>
      </c>
      <c r="G156">
        <f>SUM(C156)</f>
        <v>0</v>
      </c>
      <c r="H156" s="247" t="s">
        <v>53</v>
      </c>
    </row>
    <row r="157" ht="20.1" customHeight="1" spans="1:8">
      <c r="A157" s="244" t="s">
        <v>139</v>
      </c>
      <c r="B157" s="249">
        <f>VLOOKUP(F157,'[14]表二（旧）'!$F$5:$G$1311,2,FALSE)</f>
        <v>0</v>
      </c>
      <c r="C157" s="157"/>
      <c r="D157" s="246" t="str">
        <f>IF(B157=0,"",ROUND(C157/B157*100,1))</f>
        <v/>
      </c>
      <c r="E157" s="244"/>
      <c r="F157" s="247">
        <v>2012399</v>
      </c>
      <c r="G157">
        <f>SUM(C157)</f>
        <v>0</v>
      </c>
      <c r="H157" s="247" t="s">
        <v>139</v>
      </c>
    </row>
    <row r="158" ht="20.1" customHeight="1" spans="1:8">
      <c r="A158" s="248" t="s">
        <v>140</v>
      </c>
      <c r="B158" s="245">
        <f>SUM(B159:B165)</f>
        <v>72</v>
      </c>
      <c r="C158" s="245">
        <f>SUM(C159:C165)</f>
        <v>14</v>
      </c>
      <c r="D158" s="246">
        <f>IF(B158=0,"",ROUND(C158/B158*100,1))</f>
        <v>19.4</v>
      </c>
      <c r="E158" s="244"/>
      <c r="F158" s="247">
        <v>20125</v>
      </c>
      <c r="G158">
        <f>SUM(C158)</f>
        <v>14</v>
      </c>
      <c r="H158" s="247" t="s">
        <v>140</v>
      </c>
    </row>
    <row r="159" ht="20.1" customHeight="1" spans="1:8">
      <c r="A159" s="248" t="s">
        <v>44</v>
      </c>
      <c r="B159" s="249">
        <f>VLOOKUP(F159,'[14]表二（旧）'!$F$5:$G$1311,2,FALSE)</f>
        <v>72</v>
      </c>
      <c r="C159" s="157">
        <v>12</v>
      </c>
      <c r="D159" s="246">
        <f>IF(B159=0,"",ROUND(C159/B159*100,1))</f>
        <v>16.7</v>
      </c>
      <c r="E159" s="244"/>
      <c r="F159" s="247">
        <v>2012501</v>
      </c>
      <c r="G159">
        <f>SUM(C159)</f>
        <v>12</v>
      </c>
      <c r="H159" s="247" t="s">
        <v>44</v>
      </c>
    </row>
    <row r="160" ht="20.1" customHeight="1" spans="1:8">
      <c r="A160" s="250" t="s">
        <v>45</v>
      </c>
      <c r="B160" s="249">
        <f>VLOOKUP(F160,'[14]表二（旧）'!$F$5:$G$1311,2,FALSE)</f>
        <v>0</v>
      </c>
      <c r="C160" s="157"/>
      <c r="D160" s="246" t="str">
        <f>IF(B160=0,"",ROUND(C160/B160*100,1))</f>
        <v/>
      </c>
      <c r="E160" s="244"/>
      <c r="F160" s="247">
        <v>2012502</v>
      </c>
      <c r="G160">
        <f>SUM(C160)</f>
        <v>0</v>
      </c>
      <c r="H160" s="247" t="s">
        <v>45</v>
      </c>
    </row>
    <row r="161" ht="20.1" customHeight="1" spans="1:8">
      <c r="A161" s="250" t="s">
        <v>46</v>
      </c>
      <c r="B161" s="249">
        <f>VLOOKUP(F161,'[14]表二（旧）'!$F$5:$G$1311,2,FALSE)</f>
        <v>0</v>
      </c>
      <c r="C161" s="157"/>
      <c r="D161" s="246" t="str">
        <f>IF(B161=0,"",ROUND(C161/B161*100,1))</f>
        <v/>
      </c>
      <c r="E161" s="244"/>
      <c r="F161" s="247">
        <v>2012503</v>
      </c>
      <c r="G161">
        <f>SUM(C161)</f>
        <v>0</v>
      </c>
      <c r="H161" s="247" t="s">
        <v>46</v>
      </c>
    </row>
    <row r="162" ht="20.1" customHeight="1" spans="1:8">
      <c r="A162" s="250" t="s">
        <v>141</v>
      </c>
      <c r="B162" s="249">
        <f>VLOOKUP(F162,'[14]表二（旧）'!$F$5:$G$1311,2,FALSE)</f>
        <v>0</v>
      </c>
      <c r="C162" s="157"/>
      <c r="D162" s="246" t="str">
        <f>IF(B162=0,"",ROUND(C162/B162*100,1))</f>
        <v/>
      </c>
      <c r="E162" s="244"/>
      <c r="F162" s="247">
        <v>2012504</v>
      </c>
      <c r="G162">
        <f>SUM(C162)</f>
        <v>0</v>
      </c>
      <c r="H162" s="247" t="s">
        <v>141</v>
      </c>
    </row>
    <row r="163" ht="20.1" customHeight="1" spans="1:8">
      <c r="A163" s="244" t="s">
        <v>142</v>
      </c>
      <c r="B163" s="249">
        <f>VLOOKUP(F163,'[14]表二（旧）'!$F$5:$G$1311,2,FALSE)</f>
        <v>0</v>
      </c>
      <c r="C163" s="157"/>
      <c r="D163" s="246" t="str">
        <f>IF(B163=0,"",ROUND(C163/B163*100,1))</f>
        <v/>
      </c>
      <c r="E163" s="244"/>
      <c r="F163" s="247">
        <v>2012505</v>
      </c>
      <c r="G163">
        <f>SUM(C163)</f>
        <v>0</v>
      </c>
      <c r="H163" s="247" t="s">
        <v>142</v>
      </c>
    </row>
    <row r="164" ht="20.1" customHeight="1" spans="1:8">
      <c r="A164" s="248" t="s">
        <v>53</v>
      </c>
      <c r="B164" s="249">
        <f>VLOOKUP(F164,'[14]表二（旧）'!$F$5:$G$1311,2,FALSE)</f>
        <v>0</v>
      </c>
      <c r="C164" s="157"/>
      <c r="D164" s="246" t="str">
        <f>IF(B164=0,"",ROUND(C164/B164*100,1))</f>
        <v/>
      </c>
      <c r="E164" s="244"/>
      <c r="F164" s="247">
        <v>2012550</v>
      </c>
      <c r="G164">
        <f>SUM(C164)</f>
        <v>0</v>
      </c>
      <c r="H164" s="247" t="s">
        <v>53</v>
      </c>
    </row>
    <row r="165" ht="20.1" customHeight="1" spans="1:8">
      <c r="A165" s="248" t="s">
        <v>143</v>
      </c>
      <c r="B165" s="249">
        <f>VLOOKUP(F165,'[14]表二（旧）'!$F$5:$G$1311,2,FALSE)</f>
        <v>0</v>
      </c>
      <c r="C165" s="157">
        <v>2</v>
      </c>
      <c r="D165" s="246" t="str">
        <f>IF(B165=0,"",ROUND(C165/B165*100,1))</f>
        <v/>
      </c>
      <c r="E165" s="244"/>
      <c r="F165" s="247">
        <v>2012599</v>
      </c>
      <c r="G165">
        <f>SUM(C165)</f>
        <v>2</v>
      </c>
      <c r="H165" s="247" t="s">
        <v>143</v>
      </c>
    </row>
    <row r="166" ht="20.1" customHeight="1" spans="1:8">
      <c r="A166" s="250" t="s">
        <v>144</v>
      </c>
      <c r="B166" s="245">
        <f>SUM(B167:B171)</f>
        <v>388</v>
      </c>
      <c r="C166" s="245">
        <f>SUM(C167:C171)</f>
        <v>411</v>
      </c>
      <c r="D166" s="246">
        <f>IF(B166=0,"",ROUND(C166/B166*100,1))</f>
        <v>105.9</v>
      </c>
      <c r="E166" s="244"/>
      <c r="F166" s="247">
        <v>20126</v>
      </c>
      <c r="G166">
        <f>SUM(C166)</f>
        <v>411</v>
      </c>
      <c r="H166" s="247" t="s">
        <v>144</v>
      </c>
    </row>
    <row r="167" ht="20.1" customHeight="1" spans="1:8">
      <c r="A167" s="250" t="s">
        <v>44</v>
      </c>
      <c r="B167" s="249">
        <f>VLOOKUP(F167,'[14]表二（旧）'!$F$5:$G$1311,2,FALSE)</f>
        <v>69</v>
      </c>
      <c r="C167" s="157">
        <v>66</v>
      </c>
      <c r="D167" s="246">
        <f>IF(B167=0,"",ROUND(C167/B167*100,1))</f>
        <v>95.7</v>
      </c>
      <c r="E167" s="244"/>
      <c r="F167" s="247">
        <v>2012601</v>
      </c>
      <c r="G167">
        <f>SUM(C167)</f>
        <v>66</v>
      </c>
      <c r="H167" s="247" t="s">
        <v>44</v>
      </c>
    </row>
    <row r="168" ht="20.1" customHeight="1" spans="1:8">
      <c r="A168" s="250" t="s">
        <v>45</v>
      </c>
      <c r="B168" s="249">
        <f>VLOOKUP(F168,'[14]表二（旧）'!$F$5:$G$1311,2,FALSE)</f>
        <v>0</v>
      </c>
      <c r="C168" s="157"/>
      <c r="D168" s="246" t="str">
        <f>IF(B168=0,"",ROUND(C168/B168*100,1))</f>
        <v/>
      </c>
      <c r="E168" s="244"/>
      <c r="F168" s="247">
        <v>2012602</v>
      </c>
      <c r="G168">
        <f>SUM(C168)</f>
        <v>0</v>
      </c>
      <c r="H168" s="247" t="s">
        <v>45</v>
      </c>
    </row>
    <row r="169" ht="20.1" customHeight="1" spans="1:8">
      <c r="A169" s="248" t="s">
        <v>46</v>
      </c>
      <c r="B169" s="249">
        <f>VLOOKUP(F169,'[14]表二（旧）'!$F$5:$G$1311,2,FALSE)</f>
        <v>0</v>
      </c>
      <c r="C169" s="157"/>
      <c r="D169" s="246" t="str">
        <f>IF(B169=0,"",ROUND(C169/B169*100,1))</f>
        <v/>
      </c>
      <c r="E169" s="244"/>
      <c r="F169" s="247">
        <v>2012603</v>
      </c>
      <c r="G169">
        <f>SUM(C169)</f>
        <v>0</v>
      </c>
      <c r="H169" s="247" t="s">
        <v>46</v>
      </c>
    </row>
    <row r="170" ht="20.1" customHeight="1" spans="1:8">
      <c r="A170" s="251" t="s">
        <v>145</v>
      </c>
      <c r="B170" s="249">
        <f>VLOOKUP(F170,'[14]表二（旧）'!$F$5:$G$1311,2,FALSE)</f>
        <v>262</v>
      </c>
      <c r="C170" s="157">
        <v>345</v>
      </c>
      <c r="D170" s="246">
        <f>IF(B170=0,"",ROUND(C170/B170*100,1))</f>
        <v>131.7</v>
      </c>
      <c r="E170" s="244"/>
      <c r="F170" s="247">
        <v>2012604</v>
      </c>
      <c r="G170">
        <f>SUM(C170)</f>
        <v>345</v>
      </c>
      <c r="H170" s="247" t="s">
        <v>145</v>
      </c>
    </row>
    <row r="171" ht="20.1" customHeight="1" spans="1:8">
      <c r="A171" s="248" t="s">
        <v>146</v>
      </c>
      <c r="B171" s="249">
        <f>VLOOKUP(F171,'[14]表二（旧）'!$F$5:$G$1311,2,FALSE)</f>
        <v>57</v>
      </c>
      <c r="C171" s="157"/>
      <c r="D171" s="246">
        <f>IF(B171=0,"",ROUND(C171/B171*100,1))</f>
        <v>0</v>
      </c>
      <c r="E171" s="244"/>
      <c r="F171" s="247">
        <v>2012699</v>
      </c>
      <c r="G171">
        <f>SUM(C171)</f>
        <v>0</v>
      </c>
      <c r="H171" s="247" t="s">
        <v>146</v>
      </c>
    </row>
    <row r="172" ht="20.1" customHeight="1" spans="1:8">
      <c r="A172" s="250" t="s">
        <v>147</v>
      </c>
      <c r="B172" s="245">
        <f>SUM(B173:B178)</f>
        <v>56</v>
      </c>
      <c r="C172" s="245">
        <f>SUM(C173:C178)</f>
        <v>54</v>
      </c>
      <c r="D172" s="246">
        <f>IF(B172=0,"",ROUND(C172/B172*100,1))</f>
        <v>96.4</v>
      </c>
      <c r="E172" s="244"/>
      <c r="F172" s="247">
        <v>20128</v>
      </c>
      <c r="G172">
        <f>SUM(C172)</f>
        <v>54</v>
      </c>
      <c r="H172" s="247" t="s">
        <v>147</v>
      </c>
    </row>
    <row r="173" ht="20.1" customHeight="1" spans="1:8">
      <c r="A173" s="250" t="s">
        <v>44</v>
      </c>
      <c r="B173" s="249">
        <f>VLOOKUP(F173,'[14]表二（旧）'!$F$5:$G$1311,2,FALSE)</f>
        <v>55</v>
      </c>
      <c r="C173" s="157">
        <v>54</v>
      </c>
      <c r="D173" s="246">
        <f>IF(B173=0,"",ROUND(C173/B173*100,1))</f>
        <v>98.2</v>
      </c>
      <c r="E173" s="244"/>
      <c r="F173" s="247">
        <v>2012801</v>
      </c>
      <c r="G173">
        <f>SUM(C173)</f>
        <v>54</v>
      </c>
      <c r="H173" s="247" t="s">
        <v>44</v>
      </c>
    </row>
    <row r="174" ht="20.1" customHeight="1" spans="1:8">
      <c r="A174" s="250" t="s">
        <v>45</v>
      </c>
      <c r="B174" s="249">
        <f>VLOOKUP(F174,'[14]表二（旧）'!$F$5:$G$1311,2,FALSE)</f>
        <v>1</v>
      </c>
      <c r="C174" s="157"/>
      <c r="D174" s="246">
        <f>IF(B174=0,"",ROUND(C174/B174*100,1))</f>
        <v>0</v>
      </c>
      <c r="E174" s="244"/>
      <c r="F174" s="247">
        <v>2012802</v>
      </c>
      <c r="G174">
        <f>SUM(C174)</f>
        <v>0</v>
      </c>
      <c r="H174" s="247" t="s">
        <v>45</v>
      </c>
    </row>
    <row r="175" ht="20.1" customHeight="1" spans="1:8">
      <c r="A175" s="244" t="s">
        <v>46</v>
      </c>
      <c r="B175" s="249">
        <f>VLOOKUP(F175,'[14]表二（旧）'!$F$5:$G$1311,2,FALSE)</f>
        <v>0</v>
      </c>
      <c r="C175" s="157"/>
      <c r="D175" s="246" t="str">
        <f>IF(B175=0,"",ROUND(C175/B175*100,1))</f>
        <v/>
      </c>
      <c r="E175" s="244"/>
      <c r="F175" s="247">
        <v>2012803</v>
      </c>
      <c r="G175">
        <f>SUM(C175)</f>
        <v>0</v>
      </c>
      <c r="H175" s="247" t="s">
        <v>46</v>
      </c>
    </row>
    <row r="176" ht="20.1" customHeight="1" spans="1:8">
      <c r="A176" s="248" t="s">
        <v>58</v>
      </c>
      <c r="B176" s="249">
        <f>VLOOKUP(F176,'[14]表二（旧）'!$F$5:$G$1311,2,FALSE)</f>
        <v>0</v>
      </c>
      <c r="C176" s="157"/>
      <c r="D176" s="246" t="str">
        <f>IF(B176=0,"",ROUND(C176/B176*100,1))</f>
        <v/>
      </c>
      <c r="E176" s="244"/>
      <c r="F176" s="247">
        <v>2012804</v>
      </c>
      <c r="G176">
        <f>SUM(C176)</f>
        <v>0</v>
      </c>
      <c r="H176" s="247" t="s">
        <v>58</v>
      </c>
    </row>
    <row r="177" ht="20.1" customHeight="1" spans="1:8">
      <c r="A177" s="248" t="s">
        <v>53</v>
      </c>
      <c r="B177" s="249">
        <f>VLOOKUP(F177,'[14]表二（旧）'!$F$5:$G$1311,2,FALSE)</f>
        <v>0</v>
      </c>
      <c r="C177" s="157"/>
      <c r="D177" s="246" t="str">
        <f>IF(B177=0,"",ROUND(C177/B177*100,1))</f>
        <v/>
      </c>
      <c r="E177" s="244"/>
      <c r="F177" s="247">
        <v>2012850</v>
      </c>
      <c r="G177">
        <f>SUM(C177)</f>
        <v>0</v>
      </c>
      <c r="H177" s="247" t="s">
        <v>53</v>
      </c>
    </row>
    <row r="178" ht="20.1" customHeight="1" spans="1:8">
      <c r="A178" s="248" t="s">
        <v>148</v>
      </c>
      <c r="B178" s="249">
        <f>VLOOKUP(F178,'[14]表二（旧）'!$F$5:$G$1311,2,FALSE)</f>
        <v>0</v>
      </c>
      <c r="C178" s="157"/>
      <c r="D178" s="246" t="str">
        <f>IF(B178=0,"",ROUND(C178/B178*100,1))</f>
        <v/>
      </c>
      <c r="E178" s="244"/>
      <c r="F178" s="247">
        <v>2012899</v>
      </c>
      <c r="G178">
        <f>SUM(C178)</f>
        <v>0</v>
      </c>
      <c r="H178" s="247" t="s">
        <v>148</v>
      </c>
    </row>
    <row r="179" ht="20.1" customHeight="1" spans="1:8">
      <c r="A179" s="250" t="s">
        <v>149</v>
      </c>
      <c r="B179" s="245">
        <f>SUM(B180:B185)</f>
        <v>1558</v>
      </c>
      <c r="C179" s="245">
        <f>SUM(C180:C185)</f>
        <v>1502</v>
      </c>
      <c r="D179" s="246">
        <f>IF(B179=0,"",ROUND(C179/B179*100,1))</f>
        <v>96.4</v>
      </c>
      <c r="E179" s="244"/>
      <c r="F179" s="247">
        <v>20129</v>
      </c>
      <c r="G179">
        <f>SUM(C179)</f>
        <v>1502</v>
      </c>
      <c r="H179" s="247" t="s">
        <v>149</v>
      </c>
    </row>
    <row r="180" ht="20.1" customHeight="1" spans="1:8">
      <c r="A180" s="250" t="s">
        <v>44</v>
      </c>
      <c r="B180" s="249">
        <f>VLOOKUP(F180,'[14]表二（旧）'!$F$5:$G$1311,2,FALSE)</f>
        <v>193</v>
      </c>
      <c r="C180" s="157">
        <v>121</v>
      </c>
      <c r="D180" s="246">
        <f>IF(B180=0,"",ROUND(C180/B180*100,1))</f>
        <v>62.7</v>
      </c>
      <c r="E180" s="244"/>
      <c r="F180" s="247">
        <v>2012901</v>
      </c>
      <c r="G180">
        <f>SUM(C180)</f>
        <v>121</v>
      </c>
      <c r="H180" s="247" t="s">
        <v>44</v>
      </c>
    </row>
    <row r="181" ht="20.1" customHeight="1" spans="1:8">
      <c r="A181" s="250" t="s">
        <v>45</v>
      </c>
      <c r="B181" s="249">
        <f>VLOOKUP(F181,'[14]表二（旧）'!$F$5:$G$1311,2,FALSE)</f>
        <v>3</v>
      </c>
      <c r="C181" s="157"/>
      <c r="D181" s="246">
        <f>IF(B181=0,"",ROUND(C181/B181*100,1))</f>
        <v>0</v>
      </c>
      <c r="E181" s="244"/>
      <c r="F181" s="247">
        <v>2012902</v>
      </c>
      <c r="G181">
        <f>SUM(C181)</f>
        <v>0</v>
      </c>
      <c r="H181" s="247" t="s">
        <v>45</v>
      </c>
    </row>
    <row r="182" ht="20.1" customHeight="1" spans="1:8">
      <c r="A182" s="248" t="s">
        <v>46</v>
      </c>
      <c r="B182" s="249">
        <f>VLOOKUP(F182,'[14]表二（旧）'!$F$5:$G$1311,2,FALSE)</f>
        <v>0</v>
      </c>
      <c r="C182" s="256"/>
      <c r="D182" s="246" t="str">
        <f>IF(B182=0,"",ROUND(C182/B182*100,1))</f>
        <v/>
      </c>
      <c r="E182" s="244"/>
      <c r="F182" s="247">
        <v>2012903</v>
      </c>
      <c r="G182">
        <f>SUM(C182)</f>
        <v>0</v>
      </c>
      <c r="H182" s="247" t="s">
        <v>46</v>
      </c>
    </row>
    <row r="183" ht="20.1" customHeight="1" spans="1:8">
      <c r="A183" s="254" t="s">
        <v>150</v>
      </c>
      <c r="B183" s="157"/>
      <c r="C183" s="157"/>
      <c r="D183" s="246" t="str">
        <f>IF(B183=0,"",ROUND(C183/B183*100,1))</f>
        <v/>
      </c>
      <c r="E183" s="244"/>
      <c r="F183" s="247">
        <v>2012906</v>
      </c>
      <c r="G183">
        <f>SUM(C183)</f>
        <v>0</v>
      </c>
      <c r="H183" s="254" t="s">
        <v>150</v>
      </c>
    </row>
    <row r="184" ht="20.1" customHeight="1" spans="1:8">
      <c r="A184" s="250" t="s">
        <v>53</v>
      </c>
      <c r="B184" s="249">
        <f>VLOOKUP(F184,'[14]表二（旧）'!$F$5:$G$1311,2,FALSE)</f>
        <v>0</v>
      </c>
      <c r="C184" s="257"/>
      <c r="D184" s="246" t="str">
        <f>IF(B184=0,"",ROUND(C184/B184*100,1))</f>
        <v/>
      </c>
      <c r="E184" s="244"/>
      <c r="F184" s="247">
        <v>2012950</v>
      </c>
      <c r="G184">
        <f>SUM(C184)</f>
        <v>0</v>
      </c>
      <c r="H184" s="247" t="s">
        <v>53</v>
      </c>
    </row>
    <row r="185" ht="20.1" customHeight="1" spans="1:8">
      <c r="A185" s="250" t="s">
        <v>151</v>
      </c>
      <c r="B185" s="249">
        <f>VLOOKUP(F185,'[14]表二（旧）'!$F$5:$G$1311,2,FALSE)</f>
        <v>1362</v>
      </c>
      <c r="C185" s="257">
        <v>1381</v>
      </c>
      <c r="D185" s="246">
        <f>IF(B185=0,"",ROUND(C185/B185*100,1))</f>
        <v>101.4</v>
      </c>
      <c r="E185" s="244"/>
      <c r="F185" s="247">
        <v>2012999</v>
      </c>
      <c r="G185">
        <f>SUM(C185)</f>
        <v>1381</v>
      </c>
      <c r="H185" s="247" t="s">
        <v>151</v>
      </c>
    </row>
    <row r="186" ht="20.1" customHeight="1" spans="1:8">
      <c r="A186" s="250" t="s">
        <v>152</v>
      </c>
      <c r="B186" s="245">
        <f>SUM(B187:B192)</f>
        <v>3132</v>
      </c>
      <c r="C186" s="245">
        <f>SUM(C187:C192)</f>
        <v>2857</v>
      </c>
      <c r="D186" s="246">
        <f>IF(B186=0,"",ROUND(C186/B186*100,1))</f>
        <v>91.2</v>
      </c>
      <c r="E186" s="244"/>
      <c r="F186" s="247">
        <v>20131</v>
      </c>
      <c r="G186">
        <f>SUM(C186)</f>
        <v>2857</v>
      </c>
      <c r="H186" s="247" t="s">
        <v>152</v>
      </c>
    </row>
    <row r="187" ht="20.1" customHeight="1" spans="1:8">
      <c r="A187" s="250" t="s">
        <v>44</v>
      </c>
      <c r="B187" s="249">
        <f>VLOOKUP(F187,'[14]表二（旧）'!$F$5:$G$1311,2,FALSE)</f>
        <v>1949</v>
      </c>
      <c r="C187" s="257">
        <v>1775</v>
      </c>
      <c r="D187" s="246">
        <f>IF(B187=0,"",ROUND(C187/B187*100,1))</f>
        <v>91.1</v>
      </c>
      <c r="E187" s="244"/>
      <c r="F187" s="247">
        <v>2013101</v>
      </c>
      <c r="G187">
        <f>SUM(C187)</f>
        <v>1775</v>
      </c>
      <c r="H187" s="247" t="s">
        <v>44</v>
      </c>
    </row>
    <row r="188" ht="20.1" customHeight="1" spans="1:8">
      <c r="A188" s="248" t="s">
        <v>45</v>
      </c>
      <c r="B188" s="249">
        <f>VLOOKUP(F188,'[14]表二（旧）'!$F$5:$G$1311,2,FALSE)</f>
        <v>332</v>
      </c>
      <c r="C188" s="257"/>
      <c r="D188" s="246">
        <f>IF(B188=0,"",ROUND(C188/B188*100,1))</f>
        <v>0</v>
      </c>
      <c r="E188" s="244"/>
      <c r="F188" s="247">
        <v>2013102</v>
      </c>
      <c r="G188">
        <f>SUM(C188)</f>
        <v>0</v>
      </c>
      <c r="H188" s="247" t="s">
        <v>45</v>
      </c>
    </row>
    <row r="189" ht="20.1" customHeight="1" spans="1:8">
      <c r="A189" s="248" t="s">
        <v>46</v>
      </c>
      <c r="B189" s="249">
        <f>VLOOKUP(F189,'[14]表二（旧）'!$F$5:$G$1311,2,FALSE)</f>
        <v>0</v>
      </c>
      <c r="C189" s="257"/>
      <c r="D189" s="246" t="str">
        <f>IF(B189=0,"",ROUND(C189/B189*100,1))</f>
        <v/>
      </c>
      <c r="E189" s="244"/>
      <c r="F189" s="247">
        <v>2013103</v>
      </c>
      <c r="G189">
        <f>SUM(C189)</f>
        <v>0</v>
      </c>
      <c r="H189" s="247" t="s">
        <v>46</v>
      </c>
    </row>
    <row r="190" ht="20.1" customHeight="1" spans="1:8">
      <c r="A190" s="248" t="s">
        <v>153</v>
      </c>
      <c r="B190" s="249">
        <f>VLOOKUP(F190,'[14]表二（旧）'!$F$5:$G$1311,2,FALSE)</f>
        <v>24</v>
      </c>
      <c r="C190" s="257"/>
      <c r="D190" s="246">
        <f>IF(B190=0,"",ROUND(C190/B190*100,1))</f>
        <v>0</v>
      </c>
      <c r="E190" s="244"/>
      <c r="F190" s="247">
        <v>2013105</v>
      </c>
      <c r="G190">
        <f>SUM(C190)</f>
        <v>0</v>
      </c>
      <c r="H190" s="247" t="s">
        <v>153</v>
      </c>
    </row>
    <row r="191" ht="20.1" customHeight="1" spans="1:8">
      <c r="A191" s="250" t="s">
        <v>53</v>
      </c>
      <c r="B191" s="249">
        <f>VLOOKUP(F191,'[14]表二（旧）'!$F$5:$G$1311,2,FALSE)</f>
        <v>811</v>
      </c>
      <c r="C191" s="257">
        <v>1006</v>
      </c>
      <c r="D191" s="246">
        <f>IF(B191=0,"",ROUND(C191/B191*100,1))</f>
        <v>124</v>
      </c>
      <c r="E191" s="244"/>
      <c r="F191" s="247">
        <v>2013150</v>
      </c>
      <c r="G191">
        <f>SUM(C191)</f>
        <v>1006</v>
      </c>
      <c r="H191" s="247" t="s">
        <v>53</v>
      </c>
    </row>
    <row r="192" ht="20.1" customHeight="1" spans="1:8">
      <c r="A192" s="250" t="s">
        <v>154</v>
      </c>
      <c r="B192" s="249">
        <f>VLOOKUP(F192,'[14]表二（旧）'!$F$5:$G$1311,2,FALSE)</f>
        <v>16</v>
      </c>
      <c r="C192" s="257">
        <v>76</v>
      </c>
      <c r="D192" s="246">
        <f>IF(B192=0,"",ROUND(C192/B192*100,1))</f>
        <v>475</v>
      </c>
      <c r="E192" s="244"/>
      <c r="F192" s="247">
        <v>2013199</v>
      </c>
      <c r="G192">
        <f>SUM(C192)</f>
        <v>76</v>
      </c>
      <c r="H192" s="247" t="s">
        <v>154</v>
      </c>
    </row>
    <row r="193" ht="20.1" customHeight="1" spans="1:8">
      <c r="A193" s="250" t="s">
        <v>155</v>
      </c>
      <c r="B193" s="183">
        <f>SUM(B194:B199)</f>
        <v>572</v>
      </c>
      <c r="C193" s="183">
        <f>SUM(C194:C199)</f>
        <v>614</v>
      </c>
      <c r="D193" s="246">
        <f>IF(B193=0,"",ROUND(C193/B193*100,1))</f>
        <v>107.3</v>
      </c>
      <c r="E193" s="244"/>
      <c r="F193" s="247">
        <v>20132</v>
      </c>
      <c r="G193">
        <f>SUM(C193)</f>
        <v>614</v>
      </c>
      <c r="H193" s="247" t="s">
        <v>155</v>
      </c>
    </row>
    <row r="194" ht="20.1" customHeight="1" spans="1:8">
      <c r="A194" s="248" t="s">
        <v>44</v>
      </c>
      <c r="B194" s="249">
        <f>VLOOKUP(F194,'[14]表二（旧）'!$F$5:$G$1311,2,FALSE)</f>
        <v>172</v>
      </c>
      <c r="C194" s="257">
        <v>174</v>
      </c>
      <c r="D194" s="246">
        <f>IF(B194=0,"",ROUND(C194/B194*100,1))</f>
        <v>101.2</v>
      </c>
      <c r="E194" s="244"/>
      <c r="F194" s="247">
        <v>2013201</v>
      </c>
      <c r="G194">
        <f>SUM(C194)</f>
        <v>174</v>
      </c>
      <c r="H194" s="247" t="s">
        <v>44</v>
      </c>
    </row>
    <row r="195" ht="20.1" customHeight="1" spans="1:8">
      <c r="A195" s="248" t="s">
        <v>45</v>
      </c>
      <c r="B195" s="249">
        <f>VLOOKUP(F195,'[14]表二（旧）'!$F$5:$G$1311,2,FALSE)</f>
        <v>130</v>
      </c>
      <c r="C195" s="257"/>
      <c r="D195" s="246">
        <f>IF(B195=0,"",ROUND(C195/B195*100,1))</f>
        <v>0</v>
      </c>
      <c r="E195" s="244"/>
      <c r="F195" s="247">
        <v>2013202</v>
      </c>
      <c r="G195">
        <f>SUM(C195)</f>
        <v>0</v>
      </c>
      <c r="H195" s="247" t="s">
        <v>45</v>
      </c>
    </row>
    <row r="196" ht="20.1" customHeight="1" spans="1:8">
      <c r="A196" s="248" t="s">
        <v>46</v>
      </c>
      <c r="B196" s="249">
        <f>VLOOKUP(F196,'[14]表二（旧）'!$F$5:$G$1311,2,FALSE)</f>
        <v>0</v>
      </c>
      <c r="C196" s="257"/>
      <c r="D196" s="246" t="str">
        <f>IF(B196=0,"",ROUND(C196/B196*100,1))</f>
        <v/>
      </c>
      <c r="E196" s="244"/>
      <c r="F196" s="247">
        <v>2013203</v>
      </c>
      <c r="G196">
        <f>SUM(C196)</f>
        <v>0</v>
      </c>
      <c r="H196" s="247" t="s">
        <v>46</v>
      </c>
    </row>
    <row r="197" ht="20.1" customHeight="1" spans="1:8">
      <c r="A197" s="254" t="s">
        <v>156</v>
      </c>
      <c r="B197" s="258">
        <f>'[14]表二（旧）'!B113+'[14]表二（旧）'!B114+'[14]表二（旧）'!B115+'[14]表二（旧）'!B116</f>
        <v>0</v>
      </c>
      <c r="C197" s="257"/>
      <c r="D197" s="246" t="str">
        <f t="shared" ref="D197:D260" si="6">IF(B197=0,"",ROUND(C197/B197*100,1))</f>
        <v/>
      </c>
      <c r="E197" s="244"/>
      <c r="F197" s="247">
        <v>2013204</v>
      </c>
      <c r="G197">
        <f t="shared" ref="G197:G260" si="7">SUM(C197)</f>
        <v>0</v>
      </c>
      <c r="H197" s="247" t="s">
        <v>156</v>
      </c>
    </row>
    <row r="198" ht="20.1" customHeight="1" spans="1:8">
      <c r="A198" s="259" t="s">
        <v>53</v>
      </c>
      <c r="B198" s="249">
        <f>VLOOKUP(F198,'[14]表二（旧）'!$F$5:$G$1311,2,FALSE)</f>
        <v>0</v>
      </c>
      <c r="C198" s="257"/>
      <c r="D198" s="246" t="str">
        <f>IF(B198=0,"",ROUND(C198/B198*100,1))</f>
        <v/>
      </c>
      <c r="E198" s="244"/>
      <c r="F198" s="247">
        <v>2013250</v>
      </c>
      <c r="G198">
        <f>SUM(C198)</f>
        <v>0</v>
      </c>
      <c r="H198" s="247" t="s">
        <v>53</v>
      </c>
    </row>
    <row r="199" ht="20.1" customHeight="1" spans="1:8">
      <c r="A199" s="260" t="s">
        <v>157</v>
      </c>
      <c r="B199" s="249">
        <f>VLOOKUP(F199,'[14]表二（旧）'!$F$5:$G$1311,2,FALSE)</f>
        <v>270</v>
      </c>
      <c r="C199" s="257">
        <v>440</v>
      </c>
      <c r="D199" s="246">
        <f>IF(B199=0,"",ROUND(C199/B199*100,1))</f>
        <v>163</v>
      </c>
      <c r="E199" s="244"/>
      <c r="F199" s="247">
        <v>2013299</v>
      </c>
      <c r="G199">
        <f>SUM(C199)</f>
        <v>440</v>
      </c>
      <c r="H199" s="247" t="s">
        <v>157</v>
      </c>
    </row>
    <row r="200" ht="20.1" customHeight="1" spans="1:8">
      <c r="A200" s="250" t="s">
        <v>158</v>
      </c>
      <c r="B200" s="183">
        <f>SUM(B201:B205)</f>
        <v>536</v>
      </c>
      <c r="C200" s="183">
        <f>SUM(C201:C205)</f>
        <v>396</v>
      </c>
      <c r="D200" s="246">
        <f>IF(B200=0,"",ROUND(C200/B200*100,1))</f>
        <v>73.9</v>
      </c>
      <c r="E200" s="244"/>
      <c r="F200" s="247">
        <v>20133</v>
      </c>
      <c r="G200">
        <f>SUM(C200)</f>
        <v>396</v>
      </c>
      <c r="H200" s="247" t="s">
        <v>158</v>
      </c>
    </row>
    <row r="201" ht="20.1" customHeight="1" spans="1:8">
      <c r="A201" s="244" t="s">
        <v>44</v>
      </c>
      <c r="B201" s="249">
        <f>VLOOKUP(F201,'[14]表二（旧）'!$F$5:$G$1311,2,FALSE)</f>
        <v>191</v>
      </c>
      <c r="C201" s="157">
        <v>131</v>
      </c>
      <c r="D201" s="246">
        <f>IF(B201=0,"",ROUND(C201/B201*100,1))</f>
        <v>68.6</v>
      </c>
      <c r="E201" s="244"/>
      <c r="F201" s="247">
        <v>2013301</v>
      </c>
      <c r="G201">
        <f>SUM(C201)</f>
        <v>131</v>
      </c>
      <c r="H201" s="247" t="s">
        <v>44</v>
      </c>
    </row>
    <row r="202" ht="20.1" customHeight="1" spans="1:8">
      <c r="A202" s="248" t="s">
        <v>45</v>
      </c>
      <c r="B202" s="249">
        <f>VLOOKUP(F202,'[14]表二（旧）'!$F$5:$G$1311,2,FALSE)</f>
        <v>1</v>
      </c>
      <c r="C202" s="157"/>
      <c r="D202" s="246">
        <f>IF(B202=0,"",ROUND(C202/B202*100,1))</f>
        <v>0</v>
      </c>
      <c r="E202" s="244"/>
      <c r="F202" s="247">
        <v>2013302</v>
      </c>
      <c r="G202">
        <f>SUM(C202)</f>
        <v>0</v>
      </c>
      <c r="H202" s="247" t="s">
        <v>45</v>
      </c>
    </row>
    <row r="203" ht="20.1" customHeight="1" spans="1:8">
      <c r="A203" s="248" t="s">
        <v>46</v>
      </c>
      <c r="B203" s="249">
        <f>VLOOKUP(F203,'[14]表二（旧）'!$F$5:$G$1311,2,FALSE)</f>
        <v>0</v>
      </c>
      <c r="C203" s="157"/>
      <c r="D203" s="246" t="str">
        <f>IF(B203=0,"",ROUND(C203/B203*100,1))</f>
        <v/>
      </c>
      <c r="E203" s="244"/>
      <c r="F203" s="247">
        <v>2013303</v>
      </c>
      <c r="G203">
        <f>SUM(C203)</f>
        <v>0</v>
      </c>
      <c r="H203" s="247" t="s">
        <v>46</v>
      </c>
    </row>
    <row r="204" ht="20.1" customHeight="1" spans="1:8">
      <c r="A204" s="248" t="s">
        <v>53</v>
      </c>
      <c r="B204" s="249">
        <f>VLOOKUP(F204,'[14]表二（旧）'!$F$5:$G$1311,2,FALSE)</f>
        <v>32</v>
      </c>
      <c r="C204" s="157">
        <v>24</v>
      </c>
      <c r="D204" s="246">
        <f>IF(B204=0,"",ROUND(C204/B204*100,1))</f>
        <v>75</v>
      </c>
      <c r="E204" s="244"/>
      <c r="F204" s="247">
        <v>2013350</v>
      </c>
      <c r="G204">
        <f>SUM(C204)</f>
        <v>24</v>
      </c>
      <c r="H204" s="247" t="s">
        <v>53</v>
      </c>
    </row>
    <row r="205" ht="20.1" customHeight="1" spans="1:8">
      <c r="A205" s="250" t="s">
        <v>159</v>
      </c>
      <c r="B205" s="249">
        <f>VLOOKUP(F205,'[14]表二（旧）'!$F$5:$G$1311,2,FALSE)</f>
        <v>312</v>
      </c>
      <c r="C205" s="157">
        <v>241</v>
      </c>
      <c r="D205" s="246">
        <f>IF(B205=0,"",ROUND(C205/B205*100,1))</f>
        <v>77.2</v>
      </c>
      <c r="E205" s="244"/>
      <c r="F205" s="247">
        <v>2013399</v>
      </c>
      <c r="G205">
        <f>SUM(C205)</f>
        <v>241</v>
      </c>
      <c r="H205" s="247" t="s">
        <v>159</v>
      </c>
    </row>
    <row r="206" ht="20.1" customHeight="1" spans="1:8">
      <c r="A206" s="250" t="s">
        <v>160</v>
      </c>
      <c r="B206" s="245">
        <f>SUM(B207:B213)</f>
        <v>219</v>
      </c>
      <c r="C206" s="245">
        <f>SUM(C207:C213)</f>
        <v>245</v>
      </c>
      <c r="D206" s="246">
        <f>IF(B206=0,"",ROUND(C206/B206*100,1))</f>
        <v>111.9</v>
      </c>
      <c r="E206" s="244"/>
      <c r="F206" s="247">
        <v>20134</v>
      </c>
      <c r="G206">
        <f>SUM(C206)</f>
        <v>245</v>
      </c>
      <c r="H206" s="247" t="s">
        <v>160</v>
      </c>
    </row>
    <row r="207" ht="20.1" customHeight="1" spans="1:8">
      <c r="A207" s="250" t="s">
        <v>44</v>
      </c>
      <c r="B207" s="258">
        <f>VLOOKUP(F207,'[14]表二（旧）'!$F$5:$G$1311,2,FALSE)+VLOOKUP(2012401,'[14]表二（旧）'!$F$5:$G$1311,2,FALSE)</f>
        <v>113</v>
      </c>
      <c r="C207" s="157">
        <v>163</v>
      </c>
      <c r="D207" s="246">
        <f>IF(B207=0,"",ROUND(C207/B207*100,1))</f>
        <v>144.2</v>
      </c>
      <c r="E207" s="244"/>
      <c r="F207" s="247">
        <v>2013401</v>
      </c>
      <c r="G207">
        <f>SUM(C207)</f>
        <v>163</v>
      </c>
      <c r="H207" s="247" t="s">
        <v>44</v>
      </c>
    </row>
    <row r="208" ht="20.1" customHeight="1" spans="1:8">
      <c r="A208" s="248" t="s">
        <v>45</v>
      </c>
      <c r="B208" s="258">
        <f>VLOOKUP(F208,'[14]表二（旧）'!$F$5:$G$1311,2,FALSE)++VLOOKUP(2012402,'[14]表二（旧）'!$F$5:$G$1311,2,FALSE)</f>
        <v>0</v>
      </c>
      <c r="C208" s="157"/>
      <c r="D208" s="246" t="str">
        <f>IF(B208=0,"",ROUND(C208/B208*100,1))</f>
        <v/>
      </c>
      <c r="E208" s="244"/>
      <c r="F208" s="247">
        <v>2013402</v>
      </c>
      <c r="G208">
        <f>SUM(C208)</f>
        <v>0</v>
      </c>
      <c r="H208" s="247" t="s">
        <v>45</v>
      </c>
    </row>
    <row r="209" ht="20.1" customHeight="1" spans="1:8">
      <c r="A209" s="248" t="s">
        <v>46</v>
      </c>
      <c r="B209" s="258">
        <f>VLOOKUP(F209,'[14]表二（旧）'!$F$5:$G$1311,2,FALSE)++VLOOKUP(2012403,'[14]表二（旧）'!$F$5:$G$1311,2,FALSE)</f>
        <v>0</v>
      </c>
      <c r="C209" s="157"/>
      <c r="D209" s="246" t="str">
        <f>IF(B209=0,"",ROUND(C209/B209*100,1))</f>
        <v/>
      </c>
      <c r="E209" s="261"/>
      <c r="F209" s="247">
        <v>2013403</v>
      </c>
      <c r="G209">
        <f>SUM(C209)</f>
        <v>0</v>
      </c>
      <c r="H209" s="247" t="s">
        <v>46</v>
      </c>
    </row>
    <row r="210" ht="20.1" customHeight="1" spans="1:8">
      <c r="A210" s="254" t="s">
        <v>161</v>
      </c>
      <c r="B210" s="258">
        <f>+VLOOKUP(2012404,'[14]表二（旧）'!$F$5:$G$1311,2,FALSE)</f>
        <v>46</v>
      </c>
      <c r="C210" s="157">
        <v>22</v>
      </c>
      <c r="D210" s="246">
        <f>IF(B210=0,"",ROUND(C210/B210*100,1))</f>
        <v>47.8</v>
      </c>
      <c r="E210" s="261"/>
      <c r="F210" s="247">
        <v>2013404</v>
      </c>
      <c r="G210">
        <f>SUM(C210)</f>
        <v>22</v>
      </c>
      <c r="H210" s="247" t="s">
        <v>161</v>
      </c>
    </row>
    <row r="211" ht="20.1" customHeight="1" spans="1:8">
      <c r="A211" s="254" t="s">
        <v>162</v>
      </c>
      <c r="B211" s="258">
        <f>'[14]表二（旧）'!B194</f>
        <v>0</v>
      </c>
      <c r="C211" s="157"/>
      <c r="D211" s="246" t="str">
        <f>IF(B211=0,"",ROUND(C211/B211*100,1))</f>
        <v/>
      </c>
      <c r="E211" s="261"/>
      <c r="F211" s="247">
        <v>2013405</v>
      </c>
      <c r="G211">
        <f>SUM(C211)</f>
        <v>0</v>
      </c>
      <c r="H211" s="247" t="s">
        <v>162</v>
      </c>
    </row>
    <row r="212" ht="20.1" customHeight="1" spans="1:8">
      <c r="A212" s="248" t="s">
        <v>53</v>
      </c>
      <c r="B212" s="258">
        <f>VLOOKUP(F212,'[14]表二（旧）'!$F$5:$G$1311,2,FALSE)++VLOOKUP(2012450,'[14]表二（旧）'!$F$5:$G$1311,2,FALSE)</f>
        <v>0</v>
      </c>
      <c r="C212" s="157"/>
      <c r="D212" s="246" t="str">
        <f>IF(B212=0,"",ROUND(C212/B212*100,1))</f>
        <v/>
      </c>
      <c r="E212" s="244"/>
      <c r="F212" s="247">
        <v>2013450</v>
      </c>
      <c r="G212">
        <f>SUM(C212)</f>
        <v>0</v>
      </c>
      <c r="H212" s="247" t="s">
        <v>53</v>
      </c>
    </row>
    <row r="213" ht="20.1" customHeight="1" spans="1:8">
      <c r="A213" s="250" t="s">
        <v>163</v>
      </c>
      <c r="B213" s="258">
        <f>VLOOKUP(F213,'[14]表二（旧）'!$F$5:$G$1311,2,FALSE)++VLOOKUP(2012499,'[14]表二（旧）'!$F$5:$G$1311,2,FALSE)</f>
        <v>60</v>
      </c>
      <c r="C213" s="157">
        <v>60</v>
      </c>
      <c r="D213" s="246">
        <f>IF(B213=0,"",ROUND(C213/B213*100,1))</f>
        <v>100</v>
      </c>
      <c r="E213" s="244"/>
      <c r="F213" s="247">
        <v>2013499</v>
      </c>
      <c r="G213">
        <f>SUM(C213)</f>
        <v>60</v>
      </c>
      <c r="H213" s="247" t="s">
        <v>163</v>
      </c>
    </row>
    <row r="214" ht="20.1" customHeight="1" spans="1:8">
      <c r="A214" s="250" t="s">
        <v>164</v>
      </c>
      <c r="B214" s="245">
        <f>SUM(B215:B219)</f>
        <v>0</v>
      </c>
      <c r="C214" s="245">
        <f>SUM(C215:C219)</f>
        <v>0</v>
      </c>
      <c r="D214" s="246" t="str">
        <f>IF(B214=0,"",ROUND(C214/B214*100,1))</f>
        <v/>
      </c>
      <c r="E214" s="244"/>
      <c r="F214" s="247">
        <v>20135</v>
      </c>
      <c r="G214">
        <f>SUM(C214)</f>
        <v>0</v>
      </c>
      <c r="H214" s="247" t="s">
        <v>164</v>
      </c>
    </row>
    <row r="215" ht="20.1" customHeight="1" spans="1:8">
      <c r="A215" s="250" t="s">
        <v>44</v>
      </c>
      <c r="B215" s="249">
        <f>VLOOKUP(F215,'[14]表二（旧）'!$F$5:$G$1311,2,FALSE)</f>
        <v>0</v>
      </c>
      <c r="C215" s="157"/>
      <c r="D215" s="246" t="str">
        <f>IF(B215=0,"",ROUND(C215/B215*100,1))</f>
        <v/>
      </c>
      <c r="E215" s="244"/>
      <c r="F215" s="247">
        <v>2013501</v>
      </c>
      <c r="G215">
        <f>SUM(C215)</f>
        <v>0</v>
      </c>
      <c r="H215" s="247" t="s">
        <v>44</v>
      </c>
    </row>
    <row r="216" ht="20.1" customHeight="1" spans="1:8">
      <c r="A216" s="244" t="s">
        <v>45</v>
      </c>
      <c r="B216" s="249">
        <f>VLOOKUP(F216,'[14]表二（旧）'!$F$5:$G$1311,2,FALSE)</f>
        <v>0</v>
      </c>
      <c r="C216" s="157"/>
      <c r="D216" s="246" t="str">
        <f>IF(B216=0,"",ROUND(C216/B216*100,1))</f>
        <v/>
      </c>
      <c r="E216" s="244"/>
      <c r="F216" s="247">
        <v>2013502</v>
      </c>
      <c r="G216">
        <f>SUM(C216)</f>
        <v>0</v>
      </c>
      <c r="H216" s="247" t="s">
        <v>45</v>
      </c>
    </row>
    <row r="217" ht="20.1" customHeight="1" spans="1:8">
      <c r="A217" s="248" t="s">
        <v>46</v>
      </c>
      <c r="B217" s="249">
        <f>VLOOKUP(F217,'[14]表二（旧）'!$F$5:$G$1311,2,FALSE)</f>
        <v>0</v>
      </c>
      <c r="C217" s="157"/>
      <c r="D217" s="246" t="str">
        <f>IF(B217=0,"",ROUND(C217/B217*100,1))</f>
        <v/>
      </c>
      <c r="E217" s="244"/>
      <c r="F217" s="247">
        <v>2013503</v>
      </c>
      <c r="G217">
        <f>SUM(C217)</f>
        <v>0</v>
      </c>
      <c r="H217" s="247" t="s">
        <v>46</v>
      </c>
    </row>
    <row r="218" ht="20.1" customHeight="1" spans="1:8">
      <c r="A218" s="248" t="s">
        <v>53</v>
      </c>
      <c r="B218" s="249">
        <f>VLOOKUP(F218,'[14]表二（旧）'!$F$5:$G$1311,2,FALSE)</f>
        <v>0</v>
      </c>
      <c r="C218" s="157"/>
      <c r="D218" s="246" t="str">
        <f>IF(B218=0,"",ROUND(C218/B218*100,1))</f>
        <v/>
      </c>
      <c r="E218" s="244"/>
      <c r="F218" s="247">
        <v>2013550</v>
      </c>
      <c r="G218">
        <f>SUM(C218)</f>
        <v>0</v>
      </c>
      <c r="H218" s="247" t="s">
        <v>53</v>
      </c>
    </row>
    <row r="219" ht="20.1" customHeight="1" spans="1:8">
      <c r="A219" s="248" t="s">
        <v>165</v>
      </c>
      <c r="B219" s="249">
        <f>VLOOKUP(F219,'[14]表二（旧）'!$F$5:$G$1311,2,FALSE)</f>
        <v>0</v>
      </c>
      <c r="C219" s="157"/>
      <c r="D219" s="246" t="str">
        <f>IF(B219=0,"",ROUND(C219/B219*100,1))</f>
        <v/>
      </c>
      <c r="E219" s="244"/>
      <c r="F219" s="247">
        <v>2013599</v>
      </c>
      <c r="G219">
        <f>SUM(C219)</f>
        <v>0</v>
      </c>
      <c r="H219" s="247" t="s">
        <v>165</v>
      </c>
    </row>
    <row r="220" ht="20.1" customHeight="1" spans="1:8">
      <c r="A220" s="250" t="s">
        <v>166</v>
      </c>
      <c r="B220" s="245">
        <f>SUM(B221:B225)</f>
        <v>855</v>
      </c>
      <c r="C220" s="245">
        <f>SUM(C221:C225)</f>
        <v>758</v>
      </c>
      <c r="D220" s="246">
        <f>IF(B220=0,"",ROUND(C220/B220*100,1))</f>
        <v>88.7</v>
      </c>
      <c r="E220" s="244"/>
      <c r="F220" s="247">
        <v>20136</v>
      </c>
      <c r="G220">
        <f>SUM(C220)</f>
        <v>758</v>
      </c>
      <c r="H220" s="247" t="s">
        <v>166</v>
      </c>
    </row>
    <row r="221" ht="20.1" customHeight="1" spans="1:8">
      <c r="A221" s="250" t="s">
        <v>44</v>
      </c>
      <c r="B221" s="249">
        <f>VLOOKUP(F221,'[14]表二（旧）'!$F$5:$G$1311,2,FALSE)</f>
        <v>393</v>
      </c>
      <c r="C221" s="157">
        <v>328</v>
      </c>
      <c r="D221" s="246">
        <f>IF(B221=0,"",ROUND(C221/B221*100,1))</f>
        <v>83.5</v>
      </c>
      <c r="E221" s="244"/>
      <c r="F221" s="247">
        <v>2013601</v>
      </c>
      <c r="G221">
        <f>SUM(C221)</f>
        <v>328</v>
      </c>
      <c r="H221" s="247" t="s">
        <v>44</v>
      </c>
    </row>
    <row r="222" ht="20.1" customHeight="1" spans="1:8">
      <c r="A222" s="250" t="s">
        <v>45</v>
      </c>
      <c r="B222" s="249">
        <f>VLOOKUP(F222,'[14]表二（旧）'!$F$5:$G$1311,2,FALSE)</f>
        <v>120</v>
      </c>
      <c r="C222" s="157">
        <v>253</v>
      </c>
      <c r="D222" s="246">
        <f>IF(B222=0,"",ROUND(C222/B222*100,1))</f>
        <v>210.8</v>
      </c>
      <c r="E222" s="244"/>
      <c r="F222" s="247">
        <v>2013602</v>
      </c>
      <c r="G222">
        <f>SUM(C222)</f>
        <v>253</v>
      </c>
      <c r="H222" s="247" t="s">
        <v>45</v>
      </c>
    </row>
    <row r="223" ht="20.1" customHeight="1" spans="1:8">
      <c r="A223" s="248" t="s">
        <v>46</v>
      </c>
      <c r="B223" s="249">
        <f>VLOOKUP(F223,'[14]表二（旧）'!$F$5:$G$1311,2,FALSE)</f>
        <v>0</v>
      </c>
      <c r="C223" s="157"/>
      <c r="D223" s="246" t="str">
        <f>IF(B223=0,"",ROUND(C223/B223*100,1))</f>
        <v/>
      </c>
      <c r="E223" s="244"/>
      <c r="F223" s="247">
        <v>2013603</v>
      </c>
      <c r="G223">
        <f>SUM(C223)</f>
        <v>0</v>
      </c>
      <c r="H223" s="247" t="s">
        <v>46</v>
      </c>
    </row>
    <row r="224" ht="20.1" customHeight="1" spans="1:8">
      <c r="A224" s="248" t="s">
        <v>53</v>
      </c>
      <c r="B224" s="249">
        <f>VLOOKUP(F224,'[14]表二（旧）'!$F$5:$G$1311,2,FALSE)</f>
        <v>49</v>
      </c>
      <c r="C224" s="157">
        <v>34</v>
      </c>
      <c r="D224" s="246">
        <f>IF(B224=0,"",ROUND(C224/B224*100,1))</f>
        <v>69.4</v>
      </c>
      <c r="E224" s="244"/>
      <c r="F224" s="247">
        <v>2013650</v>
      </c>
      <c r="G224">
        <f>SUM(C224)</f>
        <v>34</v>
      </c>
      <c r="H224" s="247" t="s">
        <v>53</v>
      </c>
    </row>
    <row r="225" ht="20.1" customHeight="1" spans="1:8">
      <c r="A225" s="248" t="s">
        <v>167</v>
      </c>
      <c r="B225" s="249">
        <f>VLOOKUP(F225,'[14]表二（旧）'!$F$5:$G$1311,2,FALSE)</f>
        <v>293</v>
      </c>
      <c r="C225" s="157">
        <v>143</v>
      </c>
      <c r="D225" s="246">
        <f>IF(B225=0,"",ROUND(C225/B225*100,1))</f>
        <v>48.8</v>
      </c>
      <c r="E225" s="244"/>
      <c r="F225" s="247">
        <v>2013699</v>
      </c>
      <c r="G225">
        <f>SUM(C225)</f>
        <v>143</v>
      </c>
      <c r="H225" s="247" t="s">
        <v>167</v>
      </c>
    </row>
    <row r="226" ht="20.1" customHeight="1" spans="1:8">
      <c r="A226" s="254" t="s">
        <v>168</v>
      </c>
      <c r="B226" s="245">
        <f>SUM(B227:B231)</f>
        <v>0</v>
      </c>
      <c r="C226" s="245">
        <f>SUM(C227:C231)</f>
        <v>0</v>
      </c>
      <c r="D226" s="246" t="str">
        <f>IF(B226=0,"",ROUND(C226/B226*100,1))</f>
        <v/>
      </c>
      <c r="E226" s="244"/>
      <c r="F226" s="247">
        <v>20137</v>
      </c>
      <c r="G226">
        <f>SUM(C226)</f>
        <v>0</v>
      </c>
      <c r="H226" s="247" t="s">
        <v>168</v>
      </c>
    </row>
    <row r="227" ht="20.1" customHeight="1" spans="1:8">
      <c r="A227" s="254" t="s">
        <v>44</v>
      </c>
      <c r="B227" s="157"/>
      <c r="C227" s="157"/>
      <c r="D227" s="246" t="str">
        <f>IF(B227=0,"",ROUND(C227/B227*100,1))</f>
        <v/>
      </c>
      <c r="E227" s="244"/>
      <c r="F227" s="247">
        <v>2013701</v>
      </c>
      <c r="G227">
        <f>SUM(C227)</f>
        <v>0</v>
      </c>
      <c r="H227" s="247" t="s">
        <v>44</v>
      </c>
    </row>
    <row r="228" ht="20.1" customHeight="1" spans="1:8">
      <c r="A228" s="254" t="s">
        <v>45</v>
      </c>
      <c r="B228" s="157"/>
      <c r="C228" s="157"/>
      <c r="D228" s="246" t="str">
        <f>IF(B228=0,"",ROUND(C228/B228*100,1))</f>
        <v/>
      </c>
      <c r="E228" s="244"/>
      <c r="F228" s="247">
        <v>2013702</v>
      </c>
      <c r="G228">
        <f>SUM(C228)</f>
        <v>0</v>
      </c>
      <c r="H228" s="247" t="s">
        <v>45</v>
      </c>
    </row>
    <row r="229" ht="20.1" customHeight="1" spans="1:8">
      <c r="A229" s="254" t="s">
        <v>46</v>
      </c>
      <c r="B229" s="157"/>
      <c r="C229" s="157"/>
      <c r="D229" s="246" t="str">
        <f>IF(B229=0,"",ROUND(C229/B229*100,1))</f>
        <v/>
      </c>
      <c r="E229" s="244"/>
      <c r="F229" s="247">
        <v>2013703</v>
      </c>
      <c r="G229">
        <f>SUM(C229)</f>
        <v>0</v>
      </c>
      <c r="H229" s="247" t="s">
        <v>46</v>
      </c>
    </row>
    <row r="230" ht="20.1" customHeight="1" spans="1:8">
      <c r="A230" s="254" t="s">
        <v>53</v>
      </c>
      <c r="B230" s="157"/>
      <c r="C230" s="157"/>
      <c r="D230" s="246" t="str">
        <f>IF(B230=0,"",ROUND(C230/B230*100,1))</f>
        <v/>
      </c>
      <c r="E230" s="244"/>
      <c r="F230" s="247">
        <v>2013750</v>
      </c>
      <c r="G230">
        <f>SUM(C230)</f>
        <v>0</v>
      </c>
      <c r="H230" s="247" t="s">
        <v>53</v>
      </c>
    </row>
    <row r="231" ht="20.1" customHeight="1" spans="1:8">
      <c r="A231" s="254" t="s">
        <v>169</v>
      </c>
      <c r="B231" s="157"/>
      <c r="C231" s="157"/>
      <c r="D231" s="246" t="str">
        <f>IF(B231=0,"",ROUND(C231/B231*100,1))</f>
        <v/>
      </c>
      <c r="E231" s="244"/>
      <c r="F231" s="247">
        <v>2013799</v>
      </c>
      <c r="G231">
        <f>SUM(C231)</f>
        <v>0</v>
      </c>
      <c r="H231" s="247" t="s">
        <v>169</v>
      </c>
    </row>
    <row r="232" ht="20.1" customHeight="1" spans="1:8">
      <c r="A232" s="254" t="s">
        <v>170</v>
      </c>
      <c r="B232" s="245">
        <f>SUM(B233:B248)</f>
        <v>3089</v>
      </c>
      <c r="C232" s="245">
        <f>SUM(C233:C248)</f>
        <v>2677</v>
      </c>
      <c r="D232" s="246">
        <f>IF(B232=0,"",ROUND(C232/B232*100,1))</f>
        <v>86.7</v>
      </c>
      <c r="E232" s="244"/>
      <c r="F232" s="247">
        <v>20138</v>
      </c>
      <c r="G232">
        <f>SUM(C232)</f>
        <v>2677</v>
      </c>
      <c r="H232" s="247" t="s">
        <v>170</v>
      </c>
    </row>
    <row r="233" ht="20.1" customHeight="1" spans="1:8">
      <c r="A233" s="254" t="s">
        <v>44</v>
      </c>
      <c r="B233" s="258">
        <f>VLOOKUP(2011501,'[14]表二（旧）'!$F$5:$G$1311,2,FALSE)+VLOOKUP(2011701,'[14]表二（旧）'!$F$5:$G$1311,2,FALSE)+VLOOKUP(2101001,'[14]表二（旧）'!$F$5:$G$1311,2,FALSE)</f>
        <v>1736</v>
      </c>
      <c r="C233" s="157">
        <v>1748</v>
      </c>
      <c r="D233" s="246">
        <f>IF(B233=0,"",ROUND(C233/B233*100,1))</f>
        <v>100.7</v>
      </c>
      <c r="E233" s="244"/>
      <c r="F233" s="247">
        <v>2013801</v>
      </c>
      <c r="G233">
        <f>SUM(C233)</f>
        <v>1748</v>
      </c>
      <c r="H233" s="247" t="s">
        <v>44</v>
      </c>
    </row>
    <row r="234" ht="20.1" customHeight="1" spans="1:8">
      <c r="A234" s="254" t="s">
        <v>45</v>
      </c>
      <c r="B234" s="258">
        <f>VLOOKUP(2011502,'[14]表二（旧）'!$F$5:$G$1311,2,FALSE)+VLOOKUP(2011702,'[14]表二（旧）'!$F$5:$G$1311,2,FALSE)+VLOOKUP(2101002,'[14]表二（旧）'!$F$5:$G$1311,2,FALSE)</f>
        <v>124</v>
      </c>
      <c r="C234" s="157">
        <v>68</v>
      </c>
      <c r="D234" s="246">
        <f>IF(B234=0,"",ROUND(C234/B234*100,1))</f>
        <v>54.8</v>
      </c>
      <c r="E234" s="244"/>
      <c r="F234" s="247">
        <v>2013802</v>
      </c>
      <c r="G234">
        <f>SUM(C234)</f>
        <v>68</v>
      </c>
      <c r="H234" s="247" t="s">
        <v>45</v>
      </c>
    </row>
    <row r="235" ht="20.1" customHeight="1" spans="1:8">
      <c r="A235" s="254" t="s">
        <v>46</v>
      </c>
      <c r="B235" s="258">
        <f>VLOOKUP(2011503,'[14]表二（旧）'!$F$5:$G$1311,2,FALSE)+VLOOKUP(2011703,'[14]表二（旧）'!$F$5:$G$1311,2,FALSE)+VLOOKUP(2101003,'[14]表二（旧）'!$F$5:$G$1311,2,FALSE)</f>
        <v>0</v>
      </c>
      <c r="C235" s="157"/>
      <c r="D235" s="246" t="str">
        <f>IF(B235=0,"",ROUND(C235/B235*100,1))</f>
        <v/>
      </c>
      <c r="E235" s="244"/>
      <c r="F235" s="247">
        <v>2013803</v>
      </c>
      <c r="G235">
        <f>SUM(C235)</f>
        <v>0</v>
      </c>
      <c r="H235" s="247" t="s">
        <v>46</v>
      </c>
    </row>
    <row r="236" ht="20.1" customHeight="1" spans="1:8">
      <c r="A236" s="254" t="s">
        <v>171</v>
      </c>
      <c r="B236" s="258">
        <f>VLOOKUP(2011504,'[14]表二（旧）'!$F$5:$G$1311,2,FALSE)</f>
        <v>13</v>
      </c>
      <c r="C236" s="157">
        <v>10</v>
      </c>
      <c r="D236" s="246">
        <f>IF(B236=0,"",ROUND(C236/B236*100,1))</f>
        <v>76.9</v>
      </c>
      <c r="E236" s="244"/>
      <c r="F236" s="247">
        <v>2013804</v>
      </c>
      <c r="G236">
        <f>SUM(C236)</f>
        <v>10</v>
      </c>
      <c r="H236" s="247" t="s">
        <v>171</v>
      </c>
    </row>
    <row r="237" ht="20.1" customHeight="1" spans="1:8">
      <c r="A237" s="254" t="s">
        <v>172</v>
      </c>
      <c r="B237" s="258">
        <f>VLOOKUP(2011505,'[14]表二（旧）'!$F$5:$G$1311,2,FALSE)+VLOOKUP(2011704,'[14]表二（旧）'!$F$5:$G$1311,2,FALSE)+VLOOKUP(2011706,'[14]表二（旧）'!$F$5:$G$1311,2,FALSE)+VLOOKUP(2101016,'[14]表二（旧）'!$F$5:$G$1311,2,FALSE)</f>
        <v>416</v>
      </c>
      <c r="C237" s="157">
        <v>166</v>
      </c>
      <c r="D237" s="246">
        <f>IF(B237=0,"",ROUND(C237/B237*100,1))</f>
        <v>39.9</v>
      </c>
      <c r="E237" s="244"/>
      <c r="F237" s="247">
        <v>2013805</v>
      </c>
      <c r="G237">
        <f>SUM(C237)</f>
        <v>166</v>
      </c>
      <c r="H237" s="254" t="s">
        <v>172</v>
      </c>
    </row>
    <row r="238" ht="20.1" customHeight="1" spans="1:8">
      <c r="A238" s="254" t="s">
        <v>173</v>
      </c>
      <c r="B238" s="258">
        <f>VLOOKUP(2011506,'[14]表二（旧）'!$F$5:$G$1311,2,FALSE)</f>
        <v>0</v>
      </c>
      <c r="C238" s="157"/>
      <c r="D238" s="246" t="str">
        <f>IF(B238=0,"",ROUND(C238/B238*100,1))</f>
        <v/>
      </c>
      <c r="E238" s="244"/>
      <c r="F238" s="247">
        <v>2013806</v>
      </c>
      <c r="G238">
        <f>SUM(C238)</f>
        <v>0</v>
      </c>
      <c r="H238" s="247" t="s">
        <v>173</v>
      </c>
    </row>
    <row r="239" ht="20.1" customHeight="1" spans="1:8">
      <c r="A239" s="254" t="s">
        <v>174</v>
      </c>
      <c r="B239" s="258">
        <v>0</v>
      </c>
      <c r="C239" s="157"/>
      <c r="D239" s="246" t="str">
        <f>IF(B239=0,"",ROUND(C239/B239*100,1))</f>
        <v/>
      </c>
      <c r="E239" s="244"/>
      <c r="F239" s="247">
        <v>2013807</v>
      </c>
      <c r="G239">
        <f>SUM(C239)</f>
        <v>0</v>
      </c>
      <c r="H239" s="247" t="s">
        <v>174</v>
      </c>
    </row>
    <row r="240" ht="20.1" customHeight="1" spans="1:8">
      <c r="A240" s="254" t="s">
        <v>86</v>
      </c>
      <c r="B240" s="258">
        <f>VLOOKUP(2011507,'[14]表二（旧）'!$F$5:$G$1311,2,FALSE)+VLOOKUP(2011710,'[14]表二（旧）'!$F$5:$G$1311,2,FALSE)</f>
        <v>0</v>
      </c>
      <c r="C240" s="157"/>
      <c r="D240" s="246" t="str">
        <f>IF(B240=0,"",ROUND(C240/B240*100,1))</f>
        <v/>
      </c>
      <c r="E240" s="244"/>
      <c r="F240" s="247">
        <v>2013808</v>
      </c>
      <c r="G240">
        <f>SUM(C240)</f>
        <v>0</v>
      </c>
      <c r="H240" s="247" t="s">
        <v>86</v>
      </c>
    </row>
    <row r="241" ht="20.1" customHeight="1" spans="1:8">
      <c r="A241" s="254" t="s">
        <v>175</v>
      </c>
      <c r="B241" s="258">
        <f>VLOOKUP(2011705,'[14]表二（旧）'!$F$5:$G$1311,2,FALSE)+VLOOKUP(2011707,'[14]表二（旧）'!$F$5:$G$1311,2,FALSE)</f>
        <v>0</v>
      </c>
      <c r="C241" s="157"/>
      <c r="D241" s="246" t="str">
        <f>IF(B241=0,"",ROUND(C241/B241*100,1))</f>
        <v/>
      </c>
      <c r="E241" s="244"/>
      <c r="F241" s="247">
        <v>2013809</v>
      </c>
      <c r="G241">
        <f>SUM(C241)</f>
        <v>0</v>
      </c>
      <c r="H241" s="247" t="s">
        <v>175</v>
      </c>
    </row>
    <row r="242" ht="20.1" customHeight="1" spans="1:8">
      <c r="A242" s="254" t="s">
        <v>176</v>
      </c>
      <c r="B242" s="258">
        <f>VLOOKUP(2011708,'[14]表二（旧）'!$F$5:$G$1311,2,FALSE)</f>
        <v>0</v>
      </c>
      <c r="C242" s="157"/>
      <c r="D242" s="246" t="str">
        <f>IF(B242=0,"",ROUND(C242/B242*100,1))</f>
        <v/>
      </c>
      <c r="E242" s="244"/>
      <c r="F242" s="247">
        <v>2013810</v>
      </c>
      <c r="G242">
        <f>SUM(C242)</f>
        <v>0</v>
      </c>
      <c r="H242" s="247" t="s">
        <v>176</v>
      </c>
    </row>
    <row r="243" ht="20.1" customHeight="1" spans="1:8">
      <c r="A243" s="254" t="s">
        <v>177</v>
      </c>
      <c r="B243" s="258">
        <f>VLOOKUP(2011709,'[14]表二（旧）'!$F$5:$G$1311,2,FALSE)</f>
        <v>30</v>
      </c>
      <c r="C243" s="157"/>
      <c r="D243" s="246">
        <f>IF(B243=0,"",ROUND(C243/B243*100,1))</f>
        <v>0</v>
      </c>
      <c r="E243" s="244"/>
      <c r="F243" s="247">
        <v>2013811</v>
      </c>
      <c r="G243">
        <f>SUM(C243)</f>
        <v>0</v>
      </c>
      <c r="H243" s="247" t="s">
        <v>177</v>
      </c>
    </row>
    <row r="244" ht="20.1" customHeight="1" spans="1:8">
      <c r="A244" s="254" t="s">
        <v>178</v>
      </c>
      <c r="B244" s="258">
        <f>VLOOKUP(2101012,'[14]表二（旧）'!$F$5:$G$1311,2,FALSE)</f>
        <v>0</v>
      </c>
      <c r="C244" s="157">
        <v>20</v>
      </c>
      <c r="D244" s="246" t="str">
        <f>IF(B244=0,"",ROUND(C244/B244*100,1))</f>
        <v/>
      </c>
      <c r="E244" s="244"/>
      <c r="F244" s="247">
        <v>2013812</v>
      </c>
      <c r="G244">
        <f>SUM(C244)</f>
        <v>20</v>
      </c>
      <c r="H244" s="247" t="s">
        <v>178</v>
      </c>
    </row>
    <row r="245" ht="20.1" customHeight="1" spans="1:8">
      <c r="A245" s="254" t="s">
        <v>179</v>
      </c>
      <c r="B245" s="258">
        <f>VLOOKUP(2101015,'[14]表二（旧）'!$F$5:$G$1311,2,FALSE)</f>
        <v>0</v>
      </c>
      <c r="C245" s="157"/>
      <c r="D245" s="246" t="str">
        <f>IF(B245=0,"",ROUND(C245/B245*100,1))</f>
        <v/>
      </c>
      <c r="E245" s="244"/>
      <c r="F245" s="247">
        <v>2013813</v>
      </c>
      <c r="G245">
        <f>SUM(C245)</f>
        <v>0</v>
      </c>
      <c r="H245" s="247" t="s">
        <v>179</v>
      </c>
    </row>
    <row r="246" ht="20.1" customHeight="1" spans="1:8">
      <c r="A246" s="254" t="s">
        <v>180</v>
      </c>
      <c r="B246" s="258">
        <f>VLOOKUP(2101014,'[14]表二（旧）'!$F$5:$G$1311,2,FALSE)</f>
        <v>0</v>
      </c>
      <c r="C246" s="157"/>
      <c r="D246" s="246" t="str">
        <f>IF(B246=0,"",ROUND(C246/B246*100,1))</f>
        <v/>
      </c>
      <c r="E246" s="244"/>
      <c r="F246" s="247">
        <v>2013814</v>
      </c>
      <c r="G246">
        <f>SUM(C246)</f>
        <v>0</v>
      </c>
      <c r="H246" s="247" t="s">
        <v>180</v>
      </c>
    </row>
    <row r="247" ht="20.1" customHeight="1" spans="1:8">
      <c r="A247" s="254" t="s">
        <v>53</v>
      </c>
      <c r="B247" s="258">
        <f>VLOOKUP(2011550,'[14]表二（旧）'!$F$5:$G$1311,2,FALSE)+VLOOKUP(2011750,'[14]表二（旧）'!$F$5:$G$1311,2,FALSE)+VLOOKUP(2101050,'[14]表二（旧）'!$F$5:$G$1311,2,FALSE)</f>
        <v>315</v>
      </c>
      <c r="C247" s="157">
        <v>600</v>
      </c>
      <c r="D247" s="246">
        <f>IF(B247=0,"",ROUND(C247/B247*100,1))</f>
        <v>190.5</v>
      </c>
      <c r="E247" s="244"/>
      <c r="F247" s="247">
        <v>2013850</v>
      </c>
      <c r="G247">
        <f>SUM(C247)</f>
        <v>600</v>
      </c>
      <c r="H247" s="247" t="s">
        <v>53</v>
      </c>
    </row>
    <row r="248" ht="20.1" customHeight="1" spans="1:8">
      <c r="A248" s="254" t="s">
        <v>181</v>
      </c>
      <c r="B248" s="258">
        <f>VLOOKUP(2011599,'[14]表二（旧）'!$F$5:$G$1311,2,FALSE)+VLOOKUP(2011799,'[14]表二（旧）'!$F$5:$G$1311,2,FALSE)+VLOOKUP(2101099,'[14]表二（旧）'!$F$5:$G$1311,2,FALSE)</f>
        <v>455</v>
      </c>
      <c r="C248" s="157">
        <v>65</v>
      </c>
      <c r="D248" s="246">
        <f>IF(B248=0,"",ROUND(C248/B248*100,1))</f>
        <v>14.3</v>
      </c>
      <c r="E248" s="244"/>
      <c r="F248" s="247">
        <v>2013899</v>
      </c>
      <c r="G248">
        <f>SUM(C248)</f>
        <v>65</v>
      </c>
      <c r="H248" s="247" t="s">
        <v>181</v>
      </c>
    </row>
    <row r="249" ht="20.1" customHeight="1" spans="1:8">
      <c r="A249" s="250" t="s">
        <v>182</v>
      </c>
      <c r="B249" s="245">
        <f>SUM(B250:B251)</f>
        <v>2315</v>
      </c>
      <c r="C249" s="245">
        <f>SUM(C250:C251)</f>
        <v>9992</v>
      </c>
      <c r="D249" s="246">
        <f>IF(B249=0,"",ROUND(C249/B249*100,1))</f>
        <v>431.6</v>
      </c>
      <c r="E249" s="244"/>
      <c r="F249" s="247">
        <v>20199</v>
      </c>
      <c r="G249">
        <f>SUM(C249)</f>
        <v>9992</v>
      </c>
      <c r="H249" s="247" t="s">
        <v>182</v>
      </c>
    </row>
    <row r="250" ht="20.1" customHeight="1" spans="1:8">
      <c r="A250" s="250" t="s">
        <v>183</v>
      </c>
      <c r="B250" s="249">
        <f>VLOOKUP(F250,'[14]表二（旧）'!$F$5:$G$1311,2,FALSE)</f>
        <v>0</v>
      </c>
      <c r="C250" s="157"/>
      <c r="D250" s="246" t="str">
        <f>IF(B250=0,"",ROUND(C250/B250*100,1))</f>
        <v/>
      </c>
      <c r="E250" s="244"/>
      <c r="F250" s="247">
        <v>2019901</v>
      </c>
      <c r="G250">
        <f>SUM(C250)</f>
        <v>0</v>
      </c>
      <c r="H250" s="247" t="s">
        <v>183</v>
      </c>
    </row>
    <row r="251" ht="20.1" customHeight="1" spans="1:8">
      <c r="A251" s="250" t="s">
        <v>184</v>
      </c>
      <c r="B251" s="249">
        <f>VLOOKUP(F251,'[14]表二（旧）'!$F$5:$G$1311,2,FALSE)</f>
        <v>2315</v>
      </c>
      <c r="C251" s="157">
        <v>9992</v>
      </c>
      <c r="D251" s="246">
        <f>IF(B251=0,"",ROUND(C251/B251*100,1))</f>
        <v>431.6</v>
      </c>
      <c r="E251" s="244"/>
      <c r="F251" s="247">
        <v>2019999</v>
      </c>
      <c r="G251">
        <f>SUM(C251)</f>
        <v>9992</v>
      </c>
      <c r="H251" s="247" t="s">
        <v>184</v>
      </c>
    </row>
    <row r="252" ht="20.1" customHeight="1" spans="1:8">
      <c r="A252" s="244" t="s">
        <v>185</v>
      </c>
      <c r="B252" s="245">
        <f>SUM(B253:B254)</f>
        <v>0</v>
      </c>
      <c r="C252" s="245">
        <f>SUM(C253:C254)</f>
        <v>0</v>
      </c>
      <c r="D252" s="246" t="str">
        <f>IF(B252=0,"",ROUND(C252/B252*100,1))</f>
        <v/>
      </c>
      <c r="E252" s="244"/>
      <c r="F252" s="247">
        <v>202</v>
      </c>
      <c r="G252">
        <f>SUM(C252)</f>
        <v>0</v>
      </c>
      <c r="H252" s="247" t="s">
        <v>185</v>
      </c>
    </row>
    <row r="253" ht="20.1" customHeight="1" spans="1:8">
      <c r="A253" s="248" t="s">
        <v>186</v>
      </c>
      <c r="B253" s="249">
        <f>VLOOKUP(F253,'[14]表二（旧）'!$F$5:$G$1311,2,FALSE)</f>
        <v>0</v>
      </c>
      <c r="C253" s="157"/>
      <c r="D253" s="246" t="str">
        <f>IF(B253=0,"",ROUND(C253/B253*100,1))</f>
        <v/>
      </c>
      <c r="E253" s="244"/>
      <c r="F253" s="247">
        <v>20205</v>
      </c>
      <c r="G253">
        <f>SUM(C253)</f>
        <v>0</v>
      </c>
      <c r="H253" s="247" t="s">
        <v>186</v>
      </c>
    </row>
    <row r="254" ht="20.1" customHeight="1" spans="1:8">
      <c r="A254" s="248" t="s">
        <v>187</v>
      </c>
      <c r="B254" s="249">
        <f>VLOOKUP(F254,'[14]表二（旧）'!$F$5:$G$1311,2,FALSE)</f>
        <v>0</v>
      </c>
      <c r="C254" s="157"/>
      <c r="D254" s="246" t="str">
        <f>IF(B254=0,"",ROUND(C254/B254*100,1))</f>
        <v/>
      </c>
      <c r="E254" s="244"/>
      <c r="F254" s="247">
        <v>20299</v>
      </c>
      <c r="G254">
        <f>SUM(C254)</f>
        <v>0</v>
      </c>
      <c r="H254" s="247" t="s">
        <v>187</v>
      </c>
    </row>
    <row r="255" ht="20.1" customHeight="1" spans="1:8">
      <c r="A255" s="244" t="s">
        <v>188</v>
      </c>
      <c r="B255" s="245">
        <f>SUM(B256,B266,)</f>
        <v>0</v>
      </c>
      <c r="C255" s="245">
        <f>SUM(C256,C266,)</f>
        <v>0</v>
      </c>
      <c r="D255" s="246" t="str">
        <f>IF(B255=0,"",ROUND(C255/B255*100,1))</f>
        <v/>
      </c>
      <c r="E255" s="244"/>
      <c r="F255" s="247">
        <v>203</v>
      </c>
      <c r="G255">
        <f>SUM(C255)</f>
        <v>0</v>
      </c>
      <c r="H255" s="247" t="s">
        <v>188</v>
      </c>
    </row>
    <row r="256" ht="20.1" customHeight="1" spans="1:8">
      <c r="A256" s="250" t="s">
        <v>189</v>
      </c>
      <c r="B256" s="245">
        <f>SUM(B257:B265)</f>
        <v>0</v>
      </c>
      <c r="C256" s="245">
        <f>SUM(C257:C265)</f>
        <v>0</v>
      </c>
      <c r="D256" s="246" t="str">
        <f>IF(B256=0,"",ROUND(C256/B256*100,1))</f>
        <v/>
      </c>
      <c r="E256" s="244"/>
      <c r="F256" s="247">
        <v>20306</v>
      </c>
      <c r="G256">
        <f>SUM(C256)</f>
        <v>0</v>
      </c>
      <c r="H256" s="247" t="s">
        <v>189</v>
      </c>
    </row>
    <row r="257" ht="20.1" customHeight="1" spans="1:8">
      <c r="A257" s="250" t="s">
        <v>190</v>
      </c>
      <c r="B257" s="249">
        <f>VLOOKUP(F257,'[14]表二（旧）'!$F$5:$G$1311,2,FALSE)</f>
        <v>0</v>
      </c>
      <c r="C257" s="157"/>
      <c r="D257" s="246" t="str">
        <f>IF(B257=0,"",ROUND(C257/B257*100,1))</f>
        <v/>
      </c>
      <c r="E257" s="244"/>
      <c r="F257" s="247">
        <v>2030601</v>
      </c>
      <c r="G257">
        <f>SUM(C257)</f>
        <v>0</v>
      </c>
      <c r="H257" s="247" t="s">
        <v>190</v>
      </c>
    </row>
    <row r="258" ht="20.1" customHeight="1" spans="1:8">
      <c r="A258" s="248" t="s">
        <v>191</v>
      </c>
      <c r="B258" s="249">
        <f>VLOOKUP(F258,'[14]表二（旧）'!$F$5:$G$1311,2,FALSE)</f>
        <v>0</v>
      </c>
      <c r="C258" s="157"/>
      <c r="D258" s="246" t="str">
        <f>IF(B258=0,"",ROUND(C258/B258*100,1))</f>
        <v/>
      </c>
      <c r="E258" s="244"/>
      <c r="F258" s="247">
        <v>2030602</v>
      </c>
      <c r="G258">
        <f>SUM(C258)</f>
        <v>0</v>
      </c>
      <c r="H258" s="247" t="s">
        <v>191</v>
      </c>
    </row>
    <row r="259" ht="20.1" customHeight="1" spans="1:8">
      <c r="A259" s="248" t="s">
        <v>192</v>
      </c>
      <c r="B259" s="249">
        <f>VLOOKUP(F259,'[14]表二（旧）'!$F$5:$G$1311,2,FALSE)</f>
        <v>0</v>
      </c>
      <c r="C259" s="157"/>
      <c r="D259" s="246" t="str">
        <f>IF(B259=0,"",ROUND(C259/B259*100,1))</f>
        <v/>
      </c>
      <c r="E259" s="244"/>
      <c r="F259" s="247">
        <v>2030603</v>
      </c>
      <c r="G259">
        <f>SUM(C259)</f>
        <v>0</v>
      </c>
      <c r="H259" s="247" t="s">
        <v>192</v>
      </c>
    </row>
    <row r="260" ht="20.1" customHeight="1" spans="1:8">
      <c r="A260" s="248" t="s">
        <v>193</v>
      </c>
      <c r="B260" s="249">
        <f>VLOOKUP(F260,'[14]表二（旧）'!$F$5:$G$1311,2,FALSE)</f>
        <v>0</v>
      </c>
      <c r="C260" s="157"/>
      <c r="D260" s="246" t="str">
        <f>IF(B260=0,"",ROUND(C260/B260*100,1))</f>
        <v/>
      </c>
      <c r="E260" s="244"/>
      <c r="F260" s="247">
        <v>2030604</v>
      </c>
      <c r="G260">
        <f>SUM(C260)</f>
        <v>0</v>
      </c>
      <c r="H260" s="247" t="s">
        <v>193</v>
      </c>
    </row>
    <row r="261" ht="20.1" customHeight="1" spans="1:8">
      <c r="A261" s="250" t="s">
        <v>194</v>
      </c>
      <c r="B261" s="249">
        <f>VLOOKUP(F261,'[14]表二（旧）'!$F$5:$G$1311,2,FALSE)</f>
        <v>0</v>
      </c>
      <c r="C261" s="157"/>
      <c r="D261" s="246" t="str">
        <f t="shared" ref="D261:D324" si="8">IF(B261=0,"",ROUND(C261/B261*100,1))</f>
        <v/>
      </c>
      <c r="E261" s="244"/>
      <c r="F261" s="247">
        <v>2030605</v>
      </c>
      <c r="G261">
        <f t="shared" ref="G261:G324" si="9">SUM(C261)</f>
        <v>0</v>
      </c>
      <c r="H261" s="247" t="s">
        <v>194</v>
      </c>
    </row>
    <row r="262" ht="20.1" customHeight="1" spans="1:8">
      <c r="A262" s="250" t="s">
        <v>195</v>
      </c>
      <c r="B262" s="249">
        <f>VLOOKUP(F262,'[14]表二（旧）'!$F$5:$G$1311,2,FALSE)</f>
        <v>0</v>
      </c>
      <c r="C262" s="157"/>
      <c r="D262" s="246" t="str">
        <f>IF(B262=0,"",ROUND(C262/B262*100,1))</f>
        <v/>
      </c>
      <c r="E262" s="244"/>
      <c r="F262" s="247">
        <v>2030606</v>
      </c>
      <c r="G262">
        <f>SUM(C262)</f>
        <v>0</v>
      </c>
      <c r="H262" s="247" t="s">
        <v>195</v>
      </c>
    </row>
    <row r="263" ht="20.1" customHeight="1" spans="1:8">
      <c r="A263" s="250" t="s">
        <v>196</v>
      </c>
      <c r="B263" s="249">
        <f>VLOOKUP(F263,'[14]表二（旧）'!$F$5:$G$1311,2,FALSE)</f>
        <v>0</v>
      </c>
      <c r="C263" s="157"/>
      <c r="D263" s="246" t="str">
        <f>IF(B263=0,"",ROUND(C263/B263*100,1))</f>
        <v/>
      </c>
      <c r="E263" s="244"/>
      <c r="F263" s="247">
        <v>2030607</v>
      </c>
      <c r="G263">
        <f>SUM(C263)</f>
        <v>0</v>
      </c>
      <c r="H263" s="247" t="s">
        <v>196</v>
      </c>
    </row>
    <row r="264" ht="20.1" customHeight="1" spans="1:8">
      <c r="A264" s="250" t="s">
        <v>197</v>
      </c>
      <c r="B264" s="249">
        <f>VLOOKUP(F264,'[14]表二（旧）'!$F$5:$G$1311,2,FALSE)</f>
        <v>0</v>
      </c>
      <c r="C264" s="157"/>
      <c r="D264" s="246" t="str">
        <f>IF(B264=0,"",ROUND(C264/B264*100,1))</f>
        <v/>
      </c>
      <c r="E264" s="244"/>
      <c r="F264" s="247">
        <v>2030608</v>
      </c>
      <c r="G264">
        <f>SUM(C264)</f>
        <v>0</v>
      </c>
      <c r="H264" s="247" t="s">
        <v>197</v>
      </c>
    </row>
    <row r="265" ht="20.1" customHeight="1" spans="1:8">
      <c r="A265" s="250" t="s">
        <v>198</v>
      </c>
      <c r="B265" s="249">
        <f>VLOOKUP(F265,'[14]表二（旧）'!$F$5:$G$1311,2,FALSE)</f>
        <v>0</v>
      </c>
      <c r="C265" s="157"/>
      <c r="D265" s="246" t="str">
        <f>IF(B265=0,"",ROUND(C265/B265*100,1))</f>
        <v/>
      </c>
      <c r="E265" s="244"/>
      <c r="F265" s="247">
        <v>2030699</v>
      </c>
      <c r="G265">
        <f>SUM(C265)</f>
        <v>0</v>
      </c>
      <c r="H265" s="247" t="s">
        <v>198</v>
      </c>
    </row>
    <row r="266" ht="20.1" customHeight="1" spans="1:8">
      <c r="A266" s="250" t="s">
        <v>199</v>
      </c>
      <c r="B266" s="249">
        <f>VLOOKUP(F266,'[14]表二（旧）'!$F$5:$G$1311,2,FALSE)</f>
        <v>0</v>
      </c>
      <c r="C266" s="157"/>
      <c r="D266" s="246" t="str">
        <f>IF(B266=0,"",ROUND(C266/B266*100,1))</f>
        <v/>
      </c>
      <c r="E266" s="244"/>
      <c r="F266" s="247">
        <v>20399</v>
      </c>
      <c r="G266">
        <f>SUM(C266)</f>
        <v>0</v>
      </c>
      <c r="H266" s="247" t="s">
        <v>199</v>
      </c>
    </row>
    <row r="267" ht="20.1" customHeight="1" spans="1:8">
      <c r="A267" s="244" t="s">
        <v>200</v>
      </c>
      <c r="B267" s="245">
        <f>SUM(B268,B271,B280,B287,B295,B304,B320,B329,B339,B347,B353,)</f>
        <v>14687</v>
      </c>
      <c r="C267" s="245">
        <f>SUM(C268,C271,C280,C287,C295,C304,C320,C329,C339,C347,C353,)</f>
        <v>18571</v>
      </c>
      <c r="D267" s="246">
        <f>IF(B267=0,"",ROUND(C267/B267*100,1))</f>
        <v>126.4</v>
      </c>
      <c r="E267" s="244"/>
      <c r="F267" s="247">
        <v>204</v>
      </c>
      <c r="G267">
        <f>SUM(C267)</f>
        <v>18571</v>
      </c>
      <c r="H267" s="247" t="s">
        <v>200</v>
      </c>
    </row>
    <row r="268" ht="20.1" customHeight="1" spans="1:8">
      <c r="A268" s="248" t="s">
        <v>201</v>
      </c>
      <c r="B268" s="245">
        <f>SUM(B269:B270)</f>
        <v>0</v>
      </c>
      <c r="C268" s="245">
        <f>SUM(C269:C270)</f>
        <v>0</v>
      </c>
      <c r="D268" s="246" t="str">
        <f>IF(B268=0,"",ROUND(C268/B268*100,1))</f>
        <v/>
      </c>
      <c r="E268" s="244"/>
      <c r="F268" s="247">
        <v>20401</v>
      </c>
      <c r="G268">
        <f>SUM(C268)</f>
        <v>0</v>
      </c>
      <c r="H268" s="247" t="s">
        <v>202</v>
      </c>
    </row>
    <row r="269" ht="20.1" customHeight="1" spans="1:8">
      <c r="A269" s="248" t="s">
        <v>203</v>
      </c>
      <c r="B269" s="249">
        <f>VLOOKUP(F269,'[14]表二（旧）'!$F$5:$G$1311,2,FALSE)</f>
        <v>0</v>
      </c>
      <c r="C269" s="157"/>
      <c r="D269" s="246" t="str">
        <f>IF(B269=0,"",ROUND(C269/B269*100,1))</f>
        <v/>
      </c>
      <c r="E269" s="244"/>
      <c r="F269" s="247">
        <v>2040101</v>
      </c>
      <c r="G269">
        <f>SUM(C269)</f>
        <v>0</v>
      </c>
      <c r="H269" s="247" t="s">
        <v>203</v>
      </c>
    </row>
    <row r="270" ht="20.1" customHeight="1" spans="1:8">
      <c r="A270" s="250" t="s">
        <v>204</v>
      </c>
      <c r="B270" s="249">
        <f>VLOOKUP(F270,'[14]表二（旧）'!$F$5:$G$1311,2,FALSE)</f>
        <v>0</v>
      </c>
      <c r="C270" s="157"/>
      <c r="D270" s="246" t="str">
        <f>IF(B270=0,"",ROUND(C270/B270*100,1))</f>
        <v/>
      </c>
      <c r="E270" s="244"/>
      <c r="F270" s="247">
        <v>2040199</v>
      </c>
      <c r="G270">
        <f>SUM(C270)</f>
        <v>0</v>
      </c>
      <c r="H270" s="247" t="s">
        <v>204</v>
      </c>
    </row>
    <row r="271" ht="20.1" customHeight="1" spans="1:8">
      <c r="A271" s="250" t="s">
        <v>205</v>
      </c>
      <c r="B271" s="245">
        <f>SUM(B272:B279)</f>
        <v>9461</v>
      </c>
      <c r="C271" s="245">
        <f>SUM(C272:C279)</f>
        <v>11931</v>
      </c>
      <c r="D271" s="246">
        <f>IF(B271=0,"",ROUND(C271/B271*100,1))</f>
        <v>126.1</v>
      </c>
      <c r="E271" s="244"/>
      <c r="F271" s="247">
        <v>20402</v>
      </c>
      <c r="G271">
        <f>SUM(C271)</f>
        <v>11931</v>
      </c>
      <c r="H271" s="247" t="s">
        <v>205</v>
      </c>
    </row>
    <row r="272" ht="20.1" customHeight="1" spans="1:8">
      <c r="A272" s="250" t="s">
        <v>44</v>
      </c>
      <c r="B272" s="249">
        <f>VLOOKUP(F272,'[14]表二（旧）'!$F$5:$G$1311,2,FALSE)</f>
        <v>4608</v>
      </c>
      <c r="C272" s="157">
        <v>8041</v>
      </c>
      <c r="D272" s="246">
        <f>IF(B272=0,"",ROUND(C272/B272*100,1))</f>
        <v>174.5</v>
      </c>
      <c r="E272" s="244"/>
      <c r="F272" s="247">
        <v>2040201</v>
      </c>
      <c r="G272">
        <f>SUM(C272)</f>
        <v>8041</v>
      </c>
      <c r="H272" s="247" t="s">
        <v>44</v>
      </c>
    </row>
    <row r="273" ht="20.1" customHeight="1" spans="1:8">
      <c r="A273" s="250" t="s">
        <v>45</v>
      </c>
      <c r="B273" s="249">
        <f>VLOOKUP(F273,'[14]表二（旧）'!$F$5:$G$1311,2,FALSE)</f>
        <v>1062</v>
      </c>
      <c r="C273" s="157">
        <v>2220</v>
      </c>
      <c r="D273" s="246">
        <f>IF(B273=0,"",ROUND(C273/B273*100,1))</f>
        <v>209</v>
      </c>
      <c r="E273" s="244"/>
      <c r="F273" s="247">
        <v>2040202</v>
      </c>
      <c r="G273">
        <f>SUM(C273)</f>
        <v>2220</v>
      </c>
      <c r="H273" s="247" t="s">
        <v>45</v>
      </c>
    </row>
    <row r="274" ht="20.1" customHeight="1" spans="1:8">
      <c r="A274" s="250" t="s">
        <v>46</v>
      </c>
      <c r="B274" s="249">
        <f>VLOOKUP(F274,'[14]表二（旧）'!$F$5:$G$1311,2,FALSE)</f>
        <v>0</v>
      </c>
      <c r="C274" s="157"/>
      <c r="D274" s="246" t="str">
        <f>IF(B274=0,"",ROUND(C274/B274*100,1))</f>
        <v/>
      </c>
      <c r="E274" s="244"/>
      <c r="F274" s="247">
        <v>2040203</v>
      </c>
      <c r="G274">
        <f>SUM(C274)</f>
        <v>0</v>
      </c>
      <c r="H274" s="247" t="s">
        <v>46</v>
      </c>
    </row>
    <row r="275" ht="20.1" customHeight="1" spans="1:8">
      <c r="A275" s="250" t="s">
        <v>86</v>
      </c>
      <c r="B275" s="249">
        <f>VLOOKUP(F275,'[14]表二（旧）'!$F$5:$G$1311,2,FALSE)</f>
        <v>0</v>
      </c>
      <c r="C275" s="157">
        <v>20</v>
      </c>
      <c r="D275" s="246" t="str">
        <f>IF(B275=0,"",ROUND(C275/B275*100,1))</f>
        <v/>
      </c>
      <c r="E275" s="244"/>
      <c r="F275" s="247">
        <v>2040219</v>
      </c>
      <c r="G275">
        <f>SUM(C275)</f>
        <v>20</v>
      </c>
      <c r="H275" s="247" t="s">
        <v>86</v>
      </c>
    </row>
    <row r="276" ht="20.1" customHeight="1" spans="1:8">
      <c r="A276" s="262" t="s">
        <v>206</v>
      </c>
      <c r="B276" s="258">
        <f>VLOOKUP(2040204,'[14]表二（旧）'!$F$5:$G$1311,2,FALSE)+VLOOKUP(2040205,'[14]表二（旧）'!$F$5:$G$1311,2,FALSE)+VLOOKUP(2040206,'[14]表二（旧）'!$F$5:$G$1311,2,FALSE)+VLOOKUP(2040207,'[14]表二（旧）'!$F$5:$G$1311,2,FALSE)+VLOOKUP(2040208,'[14]表二（旧）'!$F$5:$G$1311,2,FALSE)+VLOOKUP(2040209,'[14]表二（旧）'!$F$5:$G$1311,2,FALSE)+VLOOKUP(2040210,'[14]表二（旧）'!$F$5:$G$1311,2,FALSE)+VLOOKUP(2040211,'[14]表二（旧）'!$F$5:$G$1311,2,FALSE)+VLOOKUP(2040212,'[14]表二（旧）'!$F$5:$G$1311,2,FALSE)+VLOOKUP(2040213,'[14]表二（旧）'!$F$5:$G$1311,2,FALSE)+VLOOKUP(2040214,'[14]表二（旧）'!$F$5:$G$1311,2,FALSE)+VLOOKUP(2040215,'[14]表二（旧）'!$F$5:$G$1311,2,FALSE)+VLOOKUP(2040216,'[14]表二（旧）'!$F$5:$G$1311,2,FALSE)+VLOOKUP(2040217,'[14]表二（旧）'!$F$5:$G$1311,2,FALSE)+VLOOKUP(2040218,'[14]表二（旧）'!$F$5:$G$1311,2,FALSE)</f>
        <v>2817</v>
      </c>
      <c r="C276" s="157">
        <v>1116</v>
      </c>
      <c r="D276" s="246">
        <f>IF(B276=0,"",ROUND(C276/B276*100,1))</f>
        <v>39.6</v>
      </c>
      <c r="E276" s="244"/>
      <c r="F276" s="247">
        <v>2040220</v>
      </c>
      <c r="G276">
        <f>SUM(C276)</f>
        <v>1116</v>
      </c>
      <c r="H276" s="247" t="s">
        <v>206</v>
      </c>
    </row>
    <row r="277" ht="20.1" customHeight="1" spans="1:8">
      <c r="A277" s="262" t="s">
        <v>207</v>
      </c>
      <c r="B277" s="157"/>
      <c r="C277" s="157">
        <v>66</v>
      </c>
      <c r="D277" s="246" t="str">
        <f>IF(B277=0,"",ROUND(C277/B277*100,1))</f>
        <v/>
      </c>
      <c r="E277" s="244"/>
      <c r="F277" s="247">
        <v>2040221</v>
      </c>
      <c r="G277">
        <f>SUM(C277)</f>
        <v>66</v>
      </c>
      <c r="H277" s="247" t="s">
        <v>207</v>
      </c>
    </row>
    <row r="278" ht="20.1" customHeight="1" spans="1:8">
      <c r="A278" s="250" t="s">
        <v>53</v>
      </c>
      <c r="B278" s="249">
        <f>VLOOKUP(F278,'[14]表二（旧）'!$F$5:$G$1311,2,FALSE)</f>
        <v>0</v>
      </c>
      <c r="C278" s="157"/>
      <c r="D278" s="246" t="str">
        <f>IF(B278=0,"",ROUND(C278/B278*100,1))</f>
        <v/>
      </c>
      <c r="E278" s="244"/>
      <c r="F278" s="247">
        <v>2040250</v>
      </c>
      <c r="G278">
        <f>SUM(C278)</f>
        <v>0</v>
      </c>
      <c r="H278" s="247" t="s">
        <v>53</v>
      </c>
    </row>
    <row r="279" ht="20.1" customHeight="1" spans="1:8">
      <c r="A279" s="250" t="s">
        <v>208</v>
      </c>
      <c r="B279" s="249">
        <f>VLOOKUP(F279,'[14]表二（旧）'!$F$5:$G$1311,2,FALSE)</f>
        <v>974</v>
      </c>
      <c r="C279" s="157">
        <v>468</v>
      </c>
      <c r="D279" s="246">
        <f>IF(B279=0,"",ROUND(C279/B279*100,1))</f>
        <v>48</v>
      </c>
      <c r="E279" s="244"/>
      <c r="F279" s="247">
        <v>2040299</v>
      </c>
      <c r="G279">
        <f>SUM(C279)</f>
        <v>468</v>
      </c>
      <c r="H279" s="247" t="s">
        <v>208</v>
      </c>
    </row>
    <row r="280" ht="20.1" customHeight="1" spans="1:8">
      <c r="A280" s="248" t="s">
        <v>209</v>
      </c>
      <c r="B280" s="245">
        <f>SUM(B281:B286)</f>
        <v>0</v>
      </c>
      <c r="C280" s="245">
        <f>SUM(C281:C286)</f>
        <v>0</v>
      </c>
      <c r="D280" s="246" t="str">
        <f>IF(B280=0,"",ROUND(C280/B280*100,1))</f>
        <v/>
      </c>
      <c r="E280" s="244"/>
      <c r="F280" s="247">
        <v>20403</v>
      </c>
      <c r="G280">
        <f>SUM(C280)</f>
        <v>0</v>
      </c>
      <c r="H280" s="247" t="s">
        <v>209</v>
      </c>
    </row>
    <row r="281" ht="20.1" customHeight="1" spans="1:8">
      <c r="A281" s="248" t="s">
        <v>44</v>
      </c>
      <c r="B281" s="249">
        <f>VLOOKUP(F281,'[14]表二（旧）'!$F$5:$G$1311,2,FALSE)</f>
        <v>0</v>
      </c>
      <c r="C281" s="157"/>
      <c r="D281" s="246" t="str">
        <f>IF(B281=0,"",ROUND(C281/B281*100,1))</f>
        <v/>
      </c>
      <c r="E281" s="244"/>
      <c r="F281" s="247">
        <v>2040301</v>
      </c>
      <c r="G281">
        <f>SUM(C281)</f>
        <v>0</v>
      </c>
      <c r="H281" s="247" t="s">
        <v>44</v>
      </c>
    </row>
    <row r="282" ht="20.1" customHeight="1" spans="1:8">
      <c r="A282" s="248" t="s">
        <v>45</v>
      </c>
      <c r="B282" s="249">
        <f>VLOOKUP(F282,'[14]表二（旧）'!$F$5:$G$1311,2,FALSE)</f>
        <v>0</v>
      </c>
      <c r="C282" s="157"/>
      <c r="D282" s="246" t="str">
        <f>IF(B282=0,"",ROUND(C282/B282*100,1))</f>
        <v/>
      </c>
      <c r="E282" s="244"/>
      <c r="F282" s="247">
        <v>2040302</v>
      </c>
      <c r="G282">
        <f>SUM(C282)</f>
        <v>0</v>
      </c>
      <c r="H282" s="247" t="s">
        <v>45</v>
      </c>
    </row>
    <row r="283" ht="20.1" customHeight="1" spans="1:8">
      <c r="A283" s="250" t="s">
        <v>46</v>
      </c>
      <c r="B283" s="249">
        <f>VLOOKUP(F283,'[14]表二（旧）'!$F$5:$G$1311,2,FALSE)</f>
        <v>0</v>
      </c>
      <c r="C283" s="157"/>
      <c r="D283" s="246" t="str">
        <f>IF(B283=0,"",ROUND(C283/B283*100,1))</f>
        <v/>
      </c>
      <c r="E283" s="244"/>
      <c r="F283" s="247">
        <v>2040303</v>
      </c>
      <c r="G283">
        <f>SUM(C283)</f>
        <v>0</v>
      </c>
      <c r="H283" s="247" t="s">
        <v>46</v>
      </c>
    </row>
    <row r="284" ht="20.1" customHeight="1" spans="1:8">
      <c r="A284" s="250" t="s">
        <v>210</v>
      </c>
      <c r="B284" s="249">
        <f>VLOOKUP(F284,'[14]表二（旧）'!$F$5:$G$1311,2,FALSE)</f>
        <v>0</v>
      </c>
      <c r="C284" s="157"/>
      <c r="D284" s="246" t="str">
        <f>IF(B284=0,"",ROUND(C284/B284*100,1))</f>
        <v/>
      </c>
      <c r="E284" s="244"/>
      <c r="F284" s="247">
        <v>2040304</v>
      </c>
      <c r="G284">
        <f>SUM(C284)</f>
        <v>0</v>
      </c>
      <c r="H284" s="247" t="s">
        <v>210</v>
      </c>
    </row>
    <row r="285" ht="20.1" customHeight="1" spans="1:8">
      <c r="A285" s="250" t="s">
        <v>53</v>
      </c>
      <c r="B285" s="249">
        <f>VLOOKUP(F285,'[14]表二（旧）'!$F$5:$G$1311,2,FALSE)</f>
        <v>0</v>
      </c>
      <c r="C285" s="157"/>
      <c r="D285" s="246" t="str">
        <f>IF(B285=0,"",ROUND(C285/B285*100,1))</f>
        <v/>
      </c>
      <c r="E285" s="244"/>
      <c r="F285" s="247">
        <v>2040350</v>
      </c>
      <c r="G285">
        <f>SUM(C285)</f>
        <v>0</v>
      </c>
      <c r="H285" s="247" t="s">
        <v>53</v>
      </c>
    </row>
    <row r="286" ht="20.1" customHeight="1" spans="1:8">
      <c r="A286" s="244" t="s">
        <v>211</v>
      </c>
      <c r="B286" s="249">
        <f>VLOOKUP(F286,'[14]表二（旧）'!$F$5:$G$1311,2,FALSE)</f>
        <v>0</v>
      </c>
      <c r="C286" s="157"/>
      <c r="D286" s="246" t="str">
        <f>IF(B286=0,"",ROUND(C286/B286*100,1))</f>
        <v/>
      </c>
      <c r="E286" s="244"/>
      <c r="F286" s="247">
        <v>2040399</v>
      </c>
      <c r="G286">
        <f>SUM(C286)</f>
        <v>0</v>
      </c>
      <c r="H286" s="247" t="s">
        <v>211</v>
      </c>
    </row>
    <row r="287" ht="20.1" customHeight="1" spans="1:8">
      <c r="A287" s="251" t="s">
        <v>212</v>
      </c>
      <c r="B287" s="245">
        <f>SUM(B288:B294)</f>
        <v>1776</v>
      </c>
      <c r="C287" s="245">
        <f>SUM(C288:C294)</f>
        <v>2042</v>
      </c>
      <c r="D287" s="246">
        <f>IF(B287=0,"",ROUND(C287/B287*100,1))</f>
        <v>115</v>
      </c>
      <c r="E287" s="244"/>
      <c r="F287" s="247">
        <v>20404</v>
      </c>
      <c r="G287">
        <f>SUM(C287)</f>
        <v>2042</v>
      </c>
      <c r="H287" s="247" t="s">
        <v>212</v>
      </c>
    </row>
    <row r="288" ht="20.1" customHeight="1" spans="1:8">
      <c r="A288" s="248" t="s">
        <v>44</v>
      </c>
      <c r="B288" s="249">
        <f>VLOOKUP(F288,'[14]表二（旧）'!$F$5:$G$1311,2,FALSE)</f>
        <v>1171</v>
      </c>
      <c r="C288" s="157">
        <v>1273</v>
      </c>
      <c r="D288" s="246">
        <f>IF(B288=0,"",ROUND(C288/B288*100,1))</f>
        <v>108.7</v>
      </c>
      <c r="E288" s="244"/>
      <c r="F288" s="247">
        <v>2040401</v>
      </c>
      <c r="G288">
        <f>SUM(C288)</f>
        <v>1273</v>
      </c>
      <c r="H288" s="247" t="s">
        <v>44</v>
      </c>
    </row>
    <row r="289" ht="20.1" customHeight="1" spans="1:8">
      <c r="A289" s="248" t="s">
        <v>45</v>
      </c>
      <c r="B289" s="249">
        <f>VLOOKUP(F289,'[14]表二（旧）'!$F$5:$G$1311,2,FALSE)</f>
        <v>152</v>
      </c>
      <c r="C289" s="157">
        <v>237</v>
      </c>
      <c r="D289" s="246">
        <f>IF(B289=0,"",ROUND(C289/B289*100,1))</f>
        <v>155.9</v>
      </c>
      <c r="E289" s="244"/>
      <c r="F289" s="247">
        <v>2040402</v>
      </c>
      <c r="G289">
        <f>SUM(C289)</f>
        <v>237</v>
      </c>
      <c r="H289" s="247" t="s">
        <v>45</v>
      </c>
    </row>
    <row r="290" ht="20.1" customHeight="1" spans="1:8">
      <c r="A290" s="250" t="s">
        <v>46</v>
      </c>
      <c r="B290" s="249">
        <f>VLOOKUP(F290,'[14]表二（旧）'!$F$5:$G$1311,2,FALSE)</f>
        <v>0</v>
      </c>
      <c r="C290" s="157"/>
      <c r="D290" s="246" t="str">
        <f>IF(B290=0,"",ROUND(C290/B290*100,1))</f>
        <v/>
      </c>
      <c r="E290" s="244"/>
      <c r="F290" s="247">
        <v>2040403</v>
      </c>
      <c r="G290">
        <f>SUM(C290)</f>
        <v>0</v>
      </c>
      <c r="H290" s="247" t="s">
        <v>46</v>
      </c>
    </row>
    <row r="291" ht="20.1" customHeight="1" spans="1:8">
      <c r="A291" s="250" t="s">
        <v>213</v>
      </c>
      <c r="B291" s="249">
        <f>VLOOKUP(F291,'[14]表二（旧）'!$F$5:$G$1311,2,FALSE)</f>
        <v>0</v>
      </c>
      <c r="C291" s="157"/>
      <c r="D291" s="246" t="str">
        <f>IF(B291=0,"",ROUND(C291/B291*100,1))</f>
        <v/>
      </c>
      <c r="E291" s="244"/>
      <c r="F291" s="247">
        <v>2040409</v>
      </c>
      <c r="G291">
        <f>SUM(C291)</f>
        <v>0</v>
      </c>
      <c r="H291" s="247" t="s">
        <v>213</v>
      </c>
    </row>
    <row r="292" ht="20.1" customHeight="1" spans="1:8">
      <c r="A292" s="262" t="s">
        <v>214</v>
      </c>
      <c r="B292" s="258">
        <f>VLOOKUP(2040404,'[14]表二（旧）'!$F$5:$G$1311,2,FALSE)+VLOOKUP(2040405,'[14]表二（旧）'!$F$5:$G$1311,2,FALSE)+VLOOKUP(2040406,'[14]表二（旧）'!$F$5:$G$1311,2,FALSE)+VLOOKUP(2040407,'[14]表二（旧）'!$F$5:$G$1311,2,FALSE)+VLOOKUP(2040408,'[14]表二（旧）'!$F$5:$G$1311,2,FALSE)</f>
        <v>427</v>
      </c>
      <c r="C292" s="157">
        <v>532</v>
      </c>
      <c r="D292" s="246">
        <f>IF(B292=0,"",ROUND(C292/B292*100,1))</f>
        <v>124.6</v>
      </c>
      <c r="E292" s="244"/>
      <c r="F292" s="247">
        <v>2040410</v>
      </c>
      <c r="G292">
        <f>SUM(C292)</f>
        <v>532</v>
      </c>
      <c r="H292" s="262" t="s">
        <v>214</v>
      </c>
    </row>
    <row r="293" ht="20.1" customHeight="1" spans="1:8">
      <c r="A293" s="250" t="s">
        <v>53</v>
      </c>
      <c r="B293" s="249">
        <f>VLOOKUP(F293,'[14]表二（旧）'!$F$5:$G$1311,2,FALSE)</f>
        <v>0</v>
      </c>
      <c r="C293" s="157"/>
      <c r="D293" s="246" t="str">
        <f>IF(B293=0,"",ROUND(C293/B293*100,1))</f>
        <v/>
      </c>
      <c r="E293" s="244"/>
      <c r="F293" s="247">
        <v>2040450</v>
      </c>
      <c r="G293">
        <f>SUM(C293)</f>
        <v>0</v>
      </c>
      <c r="H293" s="247" t="s">
        <v>53</v>
      </c>
    </row>
    <row r="294" ht="20.1" customHeight="1" spans="1:8">
      <c r="A294" s="250" t="s">
        <v>215</v>
      </c>
      <c r="B294" s="249">
        <f>VLOOKUP(F294,'[14]表二（旧）'!$F$5:$G$1311,2,FALSE)</f>
        <v>26</v>
      </c>
      <c r="C294" s="157"/>
      <c r="D294" s="246">
        <f>IF(B294=0,"",ROUND(C294/B294*100,1))</f>
        <v>0</v>
      </c>
      <c r="E294" s="244"/>
      <c r="F294" s="247">
        <v>2040499</v>
      </c>
      <c r="G294">
        <f>SUM(C294)</f>
        <v>0</v>
      </c>
      <c r="H294" s="247" t="s">
        <v>215</v>
      </c>
    </row>
    <row r="295" ht="20.1" customHeight="1" spans="1:8">
      <c r="A295" s="244" t="s">
        <v>216</v>
      </c>
      <c r="B295" s="245">
        <f>SUM(B296:B303)</f>
        <v>2567</v>
      </c>
      <c r="C295" s="245">
        <f>SUM(C296:C303)</f>
        <v>3636</v>
      </c>
      <c r="D295" s="246">
        <f>IF(B295=0,"",ROUND(C295/B295*100,1))</f>
        <v>141.6</v>
      </c>
      <c r="E295" s="244"/>
      <c r="F295" s="247">
        <v>20405</v>
      </c>
      <c r="G295">
        <f>SUM(C295)</f>
        <v>3636</v>
      </c>
      <c r="H295" s="247" t="s">
        <v>216</v>
      </c>
    </row>
    <row r="296" ht="20.1" customHeight="1" spans="1:8">
      <c r="A296" s="248" t="s">
        <v>44</v>
      </c>
      <c r="B296" s="249">
        <f>VLOOKUP(F296,'[14]表二（旧）'!$F$5:$G$1311,2,FALSE)</f>
        <v>1101</v>
      </c>
      <c r="C296" s="157">
        <v>1824</v>
      </c>
      <c r="D296" s="246">
        <f>IF(B296=0,"",ROUND(C296/B296*100,1))</f>
        <v>165.7</v>
      </c>
      <c r="E296" s="244"/>
      <c r="F296" s="247">
        <v>2040501</v>
      </c>
      <c r="G296">
        <f>SUM(C296)</f>
        <v>1824</v>
      </c>
      <c r="H296" s="247" t="s">
        <v>44</v>
      </c>
    </row>
    <row r="297" ht="20.1" customHeight="1" spans="1:8">
      <c r="A297" s="248" t="s">
        <v>45</v>
      </c>
      <c r="B297" s="249">
        <f>VLOOKUP(F297,'[14]表二（旧）'!$F$5:$G$1311,2,FALSE)</f>
        <v>165</v>
      </c>
      <c r="C297" s="157">
        <v>153</v>
      </c>
      <c r="D297" s="246">
        <f>IF(B297=0,"",ROUND(C297/B297*100,1))</f>
        <v>92.7</v>
      </c>
      <c r="E297" s="244"/>
      <c r="F297" s="247">
        <v>2040502</v>
      </c>
      <c r="G297">
        <f>SUM(C297)</f>
        <v>153</v>
      </c>
      <c r="H297" s="247" t="s">
        <v>45</v>
      </c>
    </row>
    <row r="298" ht="20.1" customHeight="1" spans="1:8">
      <c r="A298" s="248" t="s">
        <v>46</v>
      </c>
      <c r="B298" s="249">
        <f>VLOOKUP(F298,'[14]表二（旧）'!$F$5:$G$1311,2,FALSE)</f>
        <v>0</v>
      </c>
      <c r="C298" s="157"/>
      <c r="D298" s="246" t="str">
        <f>IF(B298=0,"",ROUND(C298/B298*100,1))</f>
        <v/>
      </c>
      <c r="E298" s="244"/>
      <c r="F298" s="247">
        <v>2040503</v>
      </c>
      <c r="G298">
        <f>SUM(C298)</f>
        <v>0</v>
      </c>
      <c r="H298" s="247" t="s">
        <v>46</v>
      </c>
    </row>
    <row r="299" ht="20.1" customHeight="1" spans="1:8">
      <c r="A299" s="250" t="s">
        <v>217</v>
      </c>
      <c r="B299" s="249">
        <f>VLOOKUP(F299,'[14]表二（旧）'!$F$5:$G$1311,2,FALSE)</f>
        <v>279</v>
      </c>
      <c r="C299" s="157">
        <v>497</v>
      </c>
      <c r="D299" s="246">
        <f>IF(B299=0,"",ROUND(C299/B299*100,1))</f>
        <v>178.1</v>
      </c>
      <c r="E299" s="244"/>
      <c r="F299" s="247">
        <v>2040504</v>
      </c>
      <c r="G299">
        <f>SUM(C299)</f>
        <v>497</v>
      </c>
      <c r="H299" s="247" t="s">
        <v>217</v>
      </c>
    </row>
    <row r="300" ht="20.1" customHeight="1" spans="1:8">
      <c r="A300" s="250" t="s">
        <v>218</v>
      </c>
      <c r="B300" s="249">
        <f>VLOOKUP(F300,'[14]表二（旧）'!$F$5:$G$1311,2,FALSE)</f>
        <v>952</v>
      </c>
      <c r="C300" s="157">
        <v>1099</v>
      </c>
      <c r="D300" s="246">
        <f>IF(B300=0,"",ROUND(C300/B300*100,1))</f>
        <v>115.4</v>
      </c>
      <c r="E300" s="244"/>
      <c r="F300" s="247">
        <v>2040505</v>
      </c>
      <c r="G300">
        <f>SUM(C300)</f>
        <v>1099</v>
      </c>
      <c r="H300" s="247" t="s">
        <v>218</v>
      </c>
    </row>
    <row r="301" ht="20.1" customHeight="1" spans="1:8">
      <c r="A301" s="250" t="s">
        <v>219</v>
      </c>
      <c r="B301" s="249">
        <f>VLOOKUP(F301,'[14]表二（旧）'!$F$5:$G$1311,2,FALSE)</f>
        <v>0</v>
      </c>
      <c r="C301" s="157">
        <v>33</v>
      </c>
      <c r="D301" s="246" t="str">
        <f>IF(B301=0,"",ROUND(C301/B301*100,1))</f>
        <v/>
      </c>
      <c r="E301" s="244"/>
      <c r="F301" s="247">
        <v>2040506</v>
      </c>
      <c r="G301">
        <f>SUM(C301)</f>
        <v>33</v>
      </c>
      <c r="H301" s="247" t="s">
        <v>219</v>
      </c>
    </row>
    <row r="302" ht="20.1" customHeight="1" spans="1:8">
      <c r="A302" s="248" t="s">
        <v>53</v>
      </c>
      <c r="B302" s="249">
        <f>VLOOKUP(F302,'[14]表二（旧）'!$F$5:$G$1311,2,FALSE)</f>
        <v>0</v>
      </c>
      <c r="C302" s="157"/>
      <c r="D302" s="246" t="str">
        <f>IF(B302=0,"",ROUND(C302/B302*100,1))</f>
        <v/>
      </c>
      <c r="E302" s="244"/>
      <c r="F302" s="247">
        <v>2040550</v>
      </c>
      <c r="G302">
        <f>SUM(C302)</f>
        <v>0</v>
      </c>
      <c r="H302" s="247" t="s">
        <v>53</v>
      </c>
    </row>
    <row r="303" ht="20.1" customHeight="1" spans="1:8">
      <c r="A303" s="248" t="s">
        <v>220</v>
      </c>
      <c r="B303" s="249">
        <f>VLOOKUP(F303,'[14]表二（旧）'!$F$5:$G$1311,2,FALSE)</f>
        <v>70</v>
      </c>
      <c r="C303" s="157">
        <v>30</v>
      </c>
      <c r="D303" s="246">
        <f>IF(B303=0,"",ROUND(C303/B303*100,1))</f>
        <v>42.9</v>
      </c>
      <c r="E303" s="244"/>
      <c r="F303" s="247">
        <v>2040599</v>
      </c>
      <c r="G303">
        <f>SUM(C303)</f>
        <v>30</v>
      </c>
      <c r="H303" s="247" t="s">
        <v>220</v>
      </c>
    </row>
    <row r="304" ht="20.1" customHeight="1" spans="1:8">
      <c r="A304" s="248" t="s">
        <v>221</v>
      </c>
      <c r="B304" s="245">
        <f>SUM(B305:B319)</f>
        <v>883</v>
      </c>
      <c r="C304" s="245">
        <f>SUM(C305:C319)</f>
        <v>962</v>
      </c>
      <c r="D304" s="246">
        <f>IF(B304=0,"",ROUND(C304/B304*100,1))</f>
        <v>108.9</v>
      </c>
      <c r="E304" s="244"/>
      <c r="F304" s="247">
        <v>20406</v>
      </c>
      <c r="G304">
        <f>SUM(C304)</f>
        <v>962</v>
      </c>
      <c r="H304" s="247" t="s">
        <v>221</v>
      </c>
    </row>
    <row r="305" ht="20.1" customHeight="1" spans="1:8">
      <c r="A305" s="250" t="s">
        <v>44</v>
      </c>
      <c r="B305" s="249">
        <f>VLOOKUP(F305,'[14]表二（旧）'!$F$5:$G$1311,2,FALSE)</f>
        <v>650</v>
      </c>
      <c r="C305" s="157">
        <v>637</v>
      </c>
      <c r="D305" s="246">
        <f>IF(B305=0,"",ROUND(C305/B305*100,1))</f>
        <v>98</v>
      </c>
      <c r="E305" s="244"/>
      <c r="F305" s="247">
        <v>2040601</v>
      </c>
      <c r="G305">
        <f>SUM(C305)</f>
        <v>637</v>
      </c>
      <c r="H305" s="247" t="s">
        <v>44</v>
      </c>
    </row>
    <row r="306" ht="20.1" customHeight="1" spans="1:8">
      <c r="A306" s="250" t="s">
        <v>45</v>
      </c>
      <c r="B306" s="249">
        <f>VLOOKUP(F306,'[14]表二（旧）'!$F$5:$G$1311,2,FALSE)</f>
        <v>117</v>
      </c>
      <c r="C306" s="157">
        <v>69</v>
      </c>
      <c r="D306" s="246">
        <f>IF(B306=0,"",ROUND(C306/B306*100,1))</f>
        <v>59</v>
      </c>
      <c r="E306" s="244"/>
      <c r="F306" s="247">
        <v>2040602</v>
      </c>
      <c r="G306">
        <f>SUM(C306)</f>
        <v>69</v>
      </c>
      <c r="H306" s="247" t="s">
        <v>45</v>
      </c>
    </row>
    <row r="307" ht="20.1" customHeight="1" spans="1:8">
      <c r="A307" s="250" t="s">
        <v>46</v>
      </c>
      <c r="B307" s="249">
        <f>VLOOKUP(F307,'[14]表二（旧）'!$F$5:$G$1311,2,FALSE)</f>
        <v>0</v>
      </c>
      <c r="C307" s="157"/>
      <c r="D307" s="246" t="str">
        <f>IF(B307=0,"",ROUND(C307/B307*100,1))</f>
        <v/>
      </c>
      <c r="E307" s="244"/>
      <c r="F307" s="247">
        <v>2040603</v>
      </c>
      <c r="G307">
        <f>SUM(C307)</f>
        <v>0</v>
      </c>
      <c r="H307" s="247" t="s">
        <v>46</v>
      </c>
    </row>
    <row r="308" ht="20.1" customHeight="1" spans="1:8">
      <c r="A308" s="263" t="s">
        <v>222</v>
      </c>
      <c r="B308" s="249">
        <f>VLOOKUP(F308,'[14]表二（旧）'!$F$5:$G$1311,2,FALSE)</f>
        <v>51</v>
      </c>
      <c r="C308" s="157">
        <v>78</v>
      </c>
      <c r="D308" s="246">
        <f>IF(B308=0,"",ROUND(C308/B308*100,1))</f>
        <v>152.9</v>
      </c>
      <c r="E308" s="244"/>
      <c r="F308" s="247">
        <v>2040604</v>
      </c>
      <c r="G308">
        <f>SUM(C308)</f>
        <v>78</v>
      </c>
      <c r="H308" s="247" t="s">
        <v>222</v>
      </c>
    </row>
    <row r="309" ht="20.1" customHeight="1" spans="1:8">
      <c r="A309" s="248" t="s">
        <v>223</v>
      </c>
      <c r="B309" s="249">
        <f>VLOOKUP(F309,'[14]表二（旧）'!$F$5:$G$1311,2,FALSE)</f>
        <v>12</v>
      </c>
      <c r="C309" s="157">
        <v>10</v>
      </c>
      <c r="D309" s="246">
        <f>IF(B309=0,"",ROUND(C309/B309*100,1))</f>
        <v>83.3</v>
      </c>
      <c r="E309" s="244"/>
      <c r="F309" s="247">
        <v>2040605</v>
      </c>
      <c r="G309">
        <f>SUM(C309)</f>
        <v>10</v>
      </c>
      <c r="H309" s="247" t="s">
        <v>223</v>
      </c>
    </row>
    <row r="310" ht="20.1" customHeight="1" spans="1:8">
      <c r="A310" s="248" t="s">
        <v>224</v>
      </c>
      <c r="B310" s="249">
        <f>VLOOKUP(F310,'[14]表二（旧）'!$F$5:$G$1311,2,FALSE)</f>
        <v>0</v>
      </c>
      <c r="C310" s="157"/>
      <c r="D310" s="246" t="str">
        <f>IF(B310=0,"",ROUND(C310/B310*100,1))</f>
        <v/>
      </c>
      <c r="E310" s="244"/>
      <c r="F310" s="247">
        <v>2040606</v>
      </c>
      <c r="G310">
        <f>SUM(C310)</f>
        <v>0</v>
      </c>
      <c r="H310" s="247" t="s">
        <v>224</v>
      </c>
    </row>
    <row r="311" ht="20.1" customHeight="1" spans="1:8">
      <c r="A311" s="251" t="s">
        <v>225</v>
      </c>
      <c r="B311" s="249">
        <f>VLOOKUP(F311,'[14]表二（旧）'!$F$5:$G$1311,2,FALSE)</f>
        <v>23</v>
      </c>
      <c r="C311" s="157">
        <v>36</v>
      </c>
      <c r="D311" s="246">
        <f>IF(B311=0,"",ROUND(C311/B311*100,1))</f>
        <v>156.5</v>
      </c>
      <c r="E311" s="244"/>
      <c r="F311" s="247">
        <v>2040607</v>
      </c>
      <c r="G311">
        <f>SUM(C311)</f>
        <v>36</v>
      </c>
      <c r="H311" s="247" t="s">
        <v>225</v>
      </c>
    </row>
    <row r="312" ht="20.1" customHeight="1" spans="1:8">
      <c r="A312" s="262" t="s">
        <v>226</v>
      </c>
      <c r="B312" s="249">
        <f>VLOOKUP(F312,'[14]表二（旧）'!$F$5:$G$1311,2,FALSE)</f>
        <v>0</v>
      </c>
      <c r="C312" s="157"/>
      <c r="D312" s="246" t="str">
        <f>IF(B312=0,"",ROUND(C312/B312*100,1))</f>
        <v/>
      </c>
      <c r="E312" s="244"/>
      <c r="F312" s="247">
        <v>2040608</v>
      </c>
      <c r="G312">
        <f>SUM(C312)</f>
        <v>0</v>
      </c>
      <c r="H312" s="247" t="s">
        <v>226</v>
      </c>
    </row>
    <row r="313" ht="20.1" customHeight="1" spans="1:8">
      <c r="A313" s="250" t="s">
        <v>227</v>
      </c>
      <c r="B313" s="249">
        <f>VLOOKUP(F313,'[14]表二（旧）'!$F$5:$G$1311,2,FALSE)</f>
        <v>0</v>
      </c>
      <c r="C313" s="157"/>
      <c r="D313" s="246" t="str">
        <f>IF(B313=0,"",ROUND(C313/B313*100,1))</f>
        <v/>
      </c>
      <c r="E313" s="244"/>
      <c r="F313" s="247">
        <v>2040609</v>
      </c>
      <c r="G313">
        <f>SUM(C313)</f>
        <v>0</v>
      </c>
      <c r="H313" s="247" t="s">
        <v>227</v>
      </c>
    </row>
    <row r="314" ht="20.1" customHeight="1" spans="1:8">
      <c r="A314" s="250" t="s">
        <v>228</v>
      </c>
      <c r="B314" s="249">
        <f>VLOOKUP(F314,'[14]表二（旧）'!$F$5:$G$1311,2,FALSE)</f>
        <v>30</v>
      </c>
      <c r="C314" s="157">
        <v>112</v>
      </c>
      <c r="D314" s="246">
        <f>IF(B314=0,"",ROUND(C314/B314*100,1))</f>
        <v>373.3</v>
      </c>
      <c r="E314" s="244"/>
      <c r="F314" s="247">
        <v>2040610</v>
      </c>
      <c r="G314">
        <f>SUM(C314)</f>
        <v>112</v>
      </c>
      <c r="H314" s="247" t="s">
        <v>228</v>
      </c>
    </row>
    <row r="315" ht="20.1" customHeight="1" spans="1:8">
      <c r="A315" s="250" t="s">
        <v>229</v>
      </c>
      <c r="B315" s="249">
        <f>VLOOKUP(F315,'[14]表二（旧）'!$F$5:$G$1311,2,FALSE)</f>
        <v>0</v>
      </c>
      <c r="C315" s="157"/>
      <c r="D315" s="246" t="str">
        <f>IF(B315=0,"",ROUND(C315/B315*100,1))</f>
        <v/>
      </c>
      <c r="E315" s="244"/>
      <c r="F315" s="247">
        <v>2040611</v>
      </c>
      <c r="G315">
        <f>SUM(C315)</f>
        <v>0</v>
      </c>
      <c r="H315" s="247" t="s">
        <v>229</v>
      </c>
    </row>
    <row r="316" ht="20.1" customHeight="1" spans="1:8">
      <c r="A316" s="262" t="s">
        <v>230</v>
      </c>
      <c r="B316" s="258">
        <f>'[14]表二（旧）'!B34</f>
        <v>0</v>
      </c>
      <c r="C316" s="157"/>
      <c r="D316" s="246" t="str">
        <f>IF(B316=0,"",ROUND(C316/B316*100,1))</f>
        <v/>
      </c>
      <c r="E316" s="244"/>
      <c r="F316" s="247">
        <v>2040612</v>
      </c>
      <c r="G316">
        <f>SUM(C316)</f>
        <v>0</v>
      </c>
      <c r="H316" s="247" t="s">
        <v>230</v>
      </c>
    </row>
    <row r="317" ht="20.1" customHeight="1" spans="1:8">
      <c r="A317" s="262" t="s">
        <v>86</v>
      </c>
      <c r="B317" s="157"/>
      <c r="C317" s="157"/>
      <c r="D317" s="246" t="str">
        <f>IF(B317=0,"",ROUND(C317/B317*100,1))</f>
        <v/>
      </c>
      <c r="E317" s="244"/>
      <c r="F317" s="247">
        <v>2040613</v>
      </c>
      <c r="G317">
        <f>SUM(C317)</f>
        <v>0</v>
      </c>
      <c r="H317" s="247" t="s">
        <v>86</v>
      </c>
    </row>
    <row r="318" ht="20.1" customHeight="1" spans="1:8">
      <c r="A318" s="250" t="s">
        <v>53</v>
      </c>
      <c r="B318" s="249">
        <f>VLOOKUP(F318,'[14]表二（旧）'!$F$5:$G$1311,2,FALSE)</f>
        <v>0</v>
      </c>
      <c r="C318" s="157"/>
      <c r="D318" s="246" t="str">
        <f>IF(B318=0,"",ROUND(C318/B318*100,1))</f>
        <v/>
      </c>
      <c r="E318" s="244"/>
      <c r="F318" s="247">
        <v>2040650</v>
      </c>
      <c r="G318">
        <f>SUM(C318)</f>
        <v>0</v>
      </c>
      <c r="H318" s="247" t="s">
        <v>53</v>
      </c>
    </row>
    <row r="319" ht="20.1" customHeight="1" spans="1:8">
      <c r="A319" s="248" t="s">
        <v>231</v>
      </c>
      <c r="B319" s="249">
        <f>VLOOKUP(F319,'[14]表二（旧）'!$F$5:$G$1311,2,FALSE)</f>
        <v>0</v>
      </c>
      <c r="C319" s="157">
        <v>20</v>
      </c>
      <c r="D319" s="246" t="str">
        <f>IF(B319=0,"",ROUND(C319/B319*100,1))</f>
        <v/>
      </c>
      <c r="E319" s="244"/>
      <c r="F319" s="247">
        <v>2040699</v>
      </c>
      <c r="G319">
        <f>SUM(C319)</f>
        <v>20</v>
      </c>
      <c r="H319" s="247" t="s">
        <v>231</v>
      </c>
    </row>
    <row r="320" ht="20.1" customHeight="1" spans="1:8">
      <c r="A320" s="251" t="s">
        <v>232</v>
      </c>
      <c r="B320" s="245">
        <f>SUM(B321:B328)</f>
        <v>0</v>
      </c>
      <c r="C320" s="245">
        <f>SUM(C321:C328)</f>
        <v>0</v>
      </c>
      <c r="D320" s="246" t="str">
        <f>IF(B320=0,"",ROUND(C320/B320*100,1))</f>
        <v/>
      </c>
      <c r="E320" s="244"/>
      <c r="F320" s="247">
        <v>20407</v>
      </c>
      <c r="G320">
        <f>SUM(C320)</f>
        <v>0</v>
      </c>
      <c r="H320" s="247" t="s">
        <v>232</v>
      </c>
    </row>
    <row r="321" ht="20.1" customHeight="1" spans="1:8">
      <c r="A321" s="248" t="s">
        <v>44</v>
      </c>
      <c r="B321" s="249">
        <f>VLOOKUP(F321,'[14]表二（旧）'!$F$5:$G$1311,2,FALSE)</f>
        <v>0</v>
      </c>
      <c r="C321" s="157"/>
      <c r="D321" s="246" t="str">
        <f>IF(B321=0,"",ROUND(C321/B321*100,1))</f>
        <v/>
      </c>
      <c r="E321" s="244"/>
      <c r="F321" s="247">
        <v>2040701</v>
      </c>
      <c r="G321">
        <f>SUM(C321)</f>
        <v>0</v>
      </c>
      <c r="H321" s="247" t="s">
        <v>44</v>
      </c>
    </row>
    <row r="322" ht="20.1" customHeight="1" spans="1:8">
      <c r="A322" s="250" t="s">
        <v>45</v>
      </c>
      <c r="B322" s="249">
        <f>VLOOKUP(F322,'[14]表二（旧）'!$F$5:$G$1311,2,FALSE)</f>
        <v>0</v>
      </c>
      <c r="C322" s="157"/>
      <c r="D322" s="246" t="str">
        <f>IF(B322=0,"",ROUND(C322/B322*100,1))</f>
        <v/>
      </c>
      <c r="E322" s="244"/>
      <c r="F322" s="247">
        <v>2040702</v>
      </c>
      <c r="G322">
        <f>SUM(C322)</f>
        <v>0</v>
      </c>
      <c r="H322" s="247" t="s">
        <v>45</v>
      </c>
    </row>
    <row r="323" ht="20.1" customHeight="1" spans="1:8">
      <c r="A323" s="250" t="s">
        <v>46</v>
      </c>
      <c r="B323" s="249">
        <f>VLOOKUP(F323,'[14]表二（旧）'!$F$5:$G$1311,2,FALSE)</f>
        <v>0</v>
      </c>
      <c r="C323" s="157"/>
      <c r="D323" s="246" t="str">
        <f>IF(B323=0,"",ROUND(C323/B323*100,1))</f>
        <v/>
      </c>
      <c r="E323" s="244"/>
      <c r="F323" s="247">
        <v>2040703</v>
      </c>
      <c r="G323">
        <f>SUM(C323)</f>
        <v>0</v>
      </c>
      <c r="H323" s="247" t="s">
        <v>46</v>
      </c>
    </row>
    <row r="324" ht="20.1" customHeight="1" spans="1:8">
      <c r="A324" s="250" t="s">
        <v>233</v>
      </c>
      <c r="B324" s="249">
        <f>VLOOKUP(F324,'[14]表二（旧）'!$F$5:$G$1311,2,FALSE)</f>
        <v>0</v>
      </c>
      <c r="C324" s="157"/>
      <c r="D324" s="246" t="str">
        <f>IF(B324=0,"",ROUND(C324/B324*100,1))</f>
        <v/>
      </c>
      <c r="E324" s="244"/>
      <c r="F324" s="247">
        <v>2040704</v>
      </c>
      <c r="G324">
        <f>SUM(C324)</f>
        <v>0</v>
      </c>
      <c r="H324" s="247" t="s">
        <v>233</v>
      </c>
    </row>
    <row r="325" ht="20.1" customHeight="1" spans="1:8">
      <c r="A325" s="244" t="s">
        <v>234</v>
      </c>
      <c r="B325" s="249">
        <f>VLOOKUP(F325,'[14]表二（旧）'!$F$5:$G$1311,2,FALSE)</f>
        <v>0</v>
      </c>
      <c r="C325" s="157"/>
      <c r="D325" s="246" t="str">
        <f t="shared" ref="D325:D388" si="10">IF(B325=0,"",ROUND(C325/B325*100,1))</f>
        <v/>
      </c>
      <c r="E325" s="244"/>
      <c r="F325" s="247">
        <v>2040705</v>
      </c>
      <c r="G325">
        <f t="shared" ref="G325:G388" si="11">SUM(C325)</f>
        <v>0</v>
      </c>
      <c r="H325" s="247" t="s">
        <v>234</v>
      </c>
    </row>
    <row r="326" ht="20.1" customHeight="1" spans="1:8">
      <c r="A326" s="248" t="s">
        <v>235</v>
      </c>
      <c r="B326" s="249">
        <f>VLOOKUP(F326,'[14]表二（旧）'!$F$5:$G$1311,2,FALSE)</f>
        <v>0</v>
      </c>
      <c r="C326" s="157"/>
      <c r="D326" s="246" t="str">
        <f>IF(B326=0,"",ROUND(C326/B326*100,1))</f>
        <v/>
      </c>
      <c r="E326" s="244"/>
      <c r="F326" s="247">
        <v>2040706</v>
      </c>
      <c r="G326">
        <f>SUM(C326)</f>
        <v>0</v>
      </c>
      <c r="H326" s="247" t="s">
        <v>235</v>
      </c>
    </row>
    <row r="327" ht="20.1" customHeight="1" spans="1:8">
      <c r="A327" s="248" t="s">
        <v>53</v>
      </c>
      <c r="B327" s="249">
        <f>VLOOKUP(F327,'[14]表二（旧）'!$F$5:$G$1311,2,FALSE)</f>
        <v>0</v>
      </c>
      <c r="C327" s="157"/>
      <c r="D327" s="246" t="str">
        <f>IF(B327=0,"",ROUND(C327/B327*100,1))</f>
        <v/>
      </c>
      <c r="E327" s="244"/>
      <c r="F327" s="247">
        <v>2040750</v>
      </c>
      <c r="G327">
        <f>SUM(C327)</f>
        <v>0</v>
      </c>
      <c r="H327" s="247" t="s">
        <v>53</v>
      </c>
    </row>
    <row r="328" ht="20.1" customHeight="1" spans="1:8">
      <c r="A328" s="248" t="s">
        <v>236</v>
      </c>
      <c r="B328" s="249">
        <f>VLOOKUP(F328,'[14]表二（旧）'!$F$5:$G$1311,2,FALSE)</f>
        <v>0</v>
      </c>
      <c r="C328" s="157"/>
      <c r="D328" s="246" t="str">
        <f>IF(B328=0,"",ROUND(C328/B328*100,1))</f>
        <v/>
      </c>
      <c r="E328" s="244"/>
      <c r="F328" s="247">
        <v>2040799</v>
      </c>
      <c r="G328">
        <f>SUM(C328)</f>
        <v>0</v>
      </c>
      <c r="H328" s="247" t="s">
        <v>236</v>
      </c>
    </row>
    <row r="329" ht="20.1" customHeight="1" spans="1:8">
      <c r="A329" s="250" t="s">
        <v>237</v>
      </c>
      <c r="B329" s="245">
        <f>SUM(B330:B338)</f>
        <v>0</v>
      </c>
      <c r="C329" s="245">
        <f>SUM(C330:C338)</f>
        <v>0</v>
      </c>
      <c r="D329" s="246" t="str">
        <f>IF(B329=0,"",ROUND(C329/B329*100,1))</f>
        <v/>
      </c>
      <c r="E329" s="244"/>
      <c r="F329" s="247">
        <v>20408</v>
      </c>
      <c r="G329">
        <f>SUM(C329)</f>
        <v>0</v>
      </c>
      <c r="H329" s="247" t="s">
        <v>237</v>
      </c>
    </row>
    <row r="330" ht="20.1" customHeight="1" spans="1:8">
      <c r="A330" s="250" t="s">
        <v>44</v>
      </c>
      <c r="B330" s="249">
        <f>VLOOKUP(F330,'[14]表二（旧）'!$F$5:$G$1311,2,FALSE)</f>
        <v>0</v>
      </c>
      <c r="C330" s="157"/>
      <c r="D330" s="246" t="str">
        <f>IF(B330=0,"",ROUND(C330/B330*100,1))</f>
        <v/>
      </c>
      <c r="E330" s="244"/>
      <c r="F330" s="247">
        <v>2040801</v>
      </c>
      <c r="G330">
        <f>SUM(C330)</f>
        <v>0</v>
      </c>
      <c r="H330" s="247" t="s">
        <v>44</v>
      </c>
    </row>
    <row r="331" ht="20.1" customHeight="1" spans="1:8">
      <c r="A331" s="250" t="s">
        <v>45</v>
      </c>
      <c r="B331" s="249">
        <f>VLOOKUP(F331,'[14]表二（旧）'!$F$5:$G$1311,2,FALSE)</f>
        <v>0</v>
      </c>
      <c r="C331" s="157"/>
      <c r="D331" s="246" t="str">
        <f>IF(B331=0,"",ROUND(C331/B331*100,1))</f>
        <v/>
      </c>
      <c r="E331" s="244"/>
      <c r="F331" s="247">
        <v>2040802</v>
      </c>
      <c r="G331">
        <f>SUM(C331)</f>
        <v>0</v>
      </c>
      <c r="H331" s="247" t="s">
        <v>45</v>
      </c>
    </row>
    <row r="332" ht="20.1" customHeight="1" spans="1:8">
      <c r="A332" s="248" t="s">
        <v>46</v>
      </c>
      <c r="B332" s="249">
        <f>VLOOKUP(F332,'[14]表二（旧）'!$F$5:$G$1311,2,FALSE)</f>
        <v>0</v>
      </c>
      <c r="C332" s="157"/>
      <c r="D332" s="246" t="str">
        <f>IF(B332=0,"",ROUND(C332/B332*100,1))</f>
        <v/>
      </c>
      <c r="E332" s="244"/>
      <c r="F332" s="247">
        <v>2040803</v>
      </c>
      <c r="G332">
        <f>SUM(C332)</f>
        <v>0</v>
      </c>
      <c r="H332" s="247" t="s">
        <v>46</v>
      </c>
    </row>
    <row r="333" ht="20.1" customHeight="1" spans="1:8">
      <c r="A333" s="248" t="s">
        <v>238</v>
      </c>
      <c r="B333" s="249">
        <f>VLOOKUP(F333,'[14]表二（旧）'!$F$5:$G$1311,2,FALSE)</f>
        <v>0</v>
      </c>
      <c r="C333" s="157"/>
      <c r="D333" s="246" t="str">
        <f>IF(B333=0,"",ROUND(C333/B333*100,1))</f>
        <v/>
      </c>
      <c r="E333" s="244"/>
      <c r="F333" s="247">
        <v>2040804</v>
      </c>
      <c r="G333">
        <f>SUM(C333)</f>
        <v>0</v>
      </c>
      <c r="H333" s="247" t="s">
        <v>238</v>
      </c>
    </row>
    <row r="334" ht="20.1" customHeight="1" spans="1:8">
      <c r="A334" s="248" t="s">
        <v>239</v>
      </c>
      <c r="B334" s="249">
        <f>VLOOKUP(F334,'[14]表二（旧）'!$F$5:$G$1311,2,FALSE)</f>
        <v>0</v>
      </c>
      <c r="C334" s="157"/>
      <c r="D334" s="246" t="str">
        <f>IF(B334=0,"",ROUND(C334/B334*100,1))</f>
        <v/>
      </c>
      <c r="E334" s="244"/>
      <c r="F334" s="247">
        <v>2040805</v>
      </c>
      <c r="G334">
        <f>SUM(C334)</f>
        <v>0</v>
      </c>
      <c r="H334" s="247" t="s">
        <v>239</v>
      </c>
    </row>
    <row r="335" ht="20.1" customHeight="1" spans="1:8">
      <c r="A335" s="250" t="s">
        <v>240</v>
      </c>
      <c r="B335" s="249">
        <f>VLOOKUP(F335,'[14]表二（旧）'!$F$5:$G$1311,2,FALSE)</f>
        <v>0</v>
      </c>
      <c r="C335" s="157"/>
      <c r="D335" s="246" t="str">
        <f>IF(B335=0,"",ROUND(C335/B335*100,1))</f>
        <v/>
      </c>
      <c r="E335" s="244"/>
      <c r="F335" s="247">
        <v>2040806</v>
      </c>
      <c r="G335">
        <f>SUM(C335)</f>
        <v>0</v>
      </c>
      <c r="H335" s="247" t="s">
        <v>240</v>
      </c>
    </row>
    <row r="336" ht="20.1" customHeight="1" spans="1:8">
      <c r="A336" s="262" t="s">
        <v>86</v>
      </c>
      <c r="B336" s="157"/>
      <c r="C336" s="157"/>
      <c r="D336" s="246" t="str">
        <f>IF(B336=0,"",ROUND(C336/B336*100,1))</f>
        <v/>
      </c>
      <c r="E336" s="244"/>
      <c r="F336" s="247">
        <v>2040807</v>
      </c>
      <c r="G336">
        <f>SUM(C336)</f>
        <v>0</v>
      </c>
      <c r="H336" s="247" t="s">
        <v>86</v>
      </c>
    </row>
    <row r="337" ht="20.1" customHeight="1" spans="1:8">
      <c r="A337" s="250" t="s">
        <v>53</v>
      </c>
      <c r="B337" s="249">
        <f>VLOOKUP(F337,'[14]表二（旧）'!$F$5:$G$1311,2,FALSE)</f>
        <v>0</v>
      </c>
      <c r="C337" s="157"/>
      <c r="D337" s="246" t="str">
        <f>IF(B337=0,"",ROUND(C337/B337*100,1))</f>
        <v/>
      </c>
      <c r="E337" s="244"/>
      <c r="F337" s="247">
        <v>2040850</v>
      </c>
      <c r="G337">
        <f>SUM(C337)</f>
        <v>0</v>
      </c>
      <c r="H337" s="247" t="s">
        <v>53</v>
      </c>
    </row>
    <row r="338" ht="20.1" customHeight="1" spans="1:8">
      <c r="A338" s="250" t="s">
        <v>241</v>
      </c>
      <c r="B338" s="249">
        <f>VLOOKUP(F338,'[14]表二（旧）'!$F$5:$G$1311,2,FALSE)</f>
        <v>0</v>
      </c>
      <c r="C338" s="157"/>
      <c r="D338" s="246" t="str">
        <f>IF(B338=0,"",ROUND(C338/B338*100,1))</f>
        <v/>
      </c>
      <c r="E338" s="244"/>
      <c r="F338" s="247">
        <v>2040899</v>
      </c>
      <c r="G338">
        <f>SUM(C338)</f>
        <v>0</v>
      </c>
      <c r="H338" s="247" t="s">
        <v>241</v>
      </c>
    </row>
    <row r="339" ht="20.1" customHeight="1" spans="1:8">
      <c r="A339" s="244" t="s">
        <v>242</v>
      </c>
      <c r="B339" s="245">
        <f>SUM(B340:B346)</f>
        <v>0</v>
      </c>
      <c r="C339" s="245">
        <f>SUM(C340:C346)</f>
        <v>0</v>
      </c>
      <c r="D339" s="246" t="str">
        <f>IF(B339=0,"",ROUND(C339/B339*100,1))</f>
        <v/>
      </c>
      <c r="E339" s="244"/>
      <c r="F339" s="247">
        <v>20409</v>
      </c>
      <c r="G339">
        <f>SUM(C339)</f>
        <v>0</v>
      </c>
      <c r="H339" s="247" t="s">
        <v>242</v>
      </c>
    </row>
    <row r="340" ht="20.1" customHeight="1" spans="1:8">
      <c r="A340" s="248" t="s">
        <v>44</v>
      </c>
      <c r="B340" s="249">
        <f>VLOOKUP(F340,'[14]表二（旧）'!$F$5:$G$1311,2,FALSE)</f>
        <v>0</v>
      </c>
      <c r="C340" s="157"/>
      <c r="D340" s="246" t="str">
        <f>IF(B340=0,"",ROUND(C340/B340*100,1))</f>
        <v/>
      </c>
      <c r="E340" s="244"/>
      <c r="F340" s="247">
        <v>2040901</v>
      </c>
      <c r="G340">
        <f>SUM(C340)</f>
        <v>0</v>
      </c>
      <c r="H340" s="247" t="s">
        <v>44</v>
      </c>
    </row>
    <row r="341" ht="20.1" customHeight="1" spans="1:8">
      <c r="A341" s="248" t="s">
        <v>45</v>
      </c>
      <c r="B341" s="249">
        <f>VLOOKUP(F341,'[14]表二（旧）'!$F$5:$G$1311,2,FALSE)</f>
        <v>0</v>
      </c>
      <c r="C341" s="157"/>
      <c r="D341" s="246" t="str">
        <f>IF(B341=0,"",ROUND(C341/B341*100,1))</f>
        <v/>
      </c>
      <c r="E341" s="244"/>
      <c r="F341" s="247">
        <v>2040902</v>
      </c>
      <c r="G341">
        <f>SUM(C341)</f>
        <v>0</v>
      </c>
      <c r="H341" s="247" t="s">
        <v>45</v>
      </c>
    </row>
    <row r="342" ht="20.1" customHeight="1" spans="1:8">
      <c r="A342" s="251" t="s">
        <v>46</v>
      </c>
      <c r="B342" s="249">
        <f>VLOOKUP(F342,'[14]表二（旧）'!$F$5:$G$1311,2,FALSE)</f>
        <v>0</v>
      </c>
      <c r="C342" s="157"/>
      <c r="D342" s="246" t="str">
        <f>IF(B342=0,"",ROUND(C342/B342*100,1))</f>
        <v/>
      </c>
      <c r="E342" s="244"/>
      <c r="F342" s="247">
        <v>2040903</v>
      </c>
      <c r="G342">
        <f>SUM(C342)</f>
        <v>0</v>
      </c>
      <c r="H342" s="247" t="s">
        <v>46</v>
      </c>
    </row>
    <row r="343" ht="20.1" customHeight="1" spans="1:8">
      <c r="A343" s="252" t="s">
        <v>243</v>
      </c>
      <c r="B343" s="249">
        <f>VLOOKUP(F343,'[14]表二（旧）'!$F$5:$G$1311,2,FALSE)</f>
        <v>0</v>
      </c>
      <c r="C343" s="157"/>
      <c r="D343" s="246" t="str">
        <f>IF(B343=0,"",ROUND(C343/B343*100,1))</f>
        <v/>
      </c>
      <c r="E343" s="244"/>
      <c r="F343" s="247">
        <v>2040904</v>
      </c>
      <c r="G343">
        <f>SUM(C343)</f>
        <v>0</v>
      </c>
      <c r="H343" s="247" t="s">
        <v>243</v>
      </c>
    </row>
    <row r="344" ht="20.1" customHeight="1" spans="1:8">
      <c r="A344" s="250" t="s">
        <v>244</v>
      </c>
      <c r="B344" s="249">
        <f>VLOOKUP(F344,'[14]表二（旧）'!$F$5:$G$1311,2,FALSE)</f>
        <v>0</v>
      </c>
      <c r="C344" s="157"/>
      <c r="D344" s="246" t="str">
        <f>IF(B344=0,"",ROUND(C344/B344*100,1))</f>
        <v/>
      </c>
      <c r="E344" s="244"/>
      <c r="F344" s="247">
        <v>2040905</v>
      </c>
      <c r="G344">
        <f>SUM(C344)</f>
        <v>0</v>
      </c>
      <c r="H344" s="247" t="s">
        <v>244</v>
      </c>
    </row>
    <row r="345" ht="20.1" customHeight="1" spans="1:8">
      <c r="A345" s="250" t="s">
        <v>53</v>
      </c>
      <c r="B345" s="249">
        <f>VLOOKUP(F345,'[14]表二（旧）'!$F$5:$G$1311,2,FALSE)</f>
        <v>0</v>
      </c>
      <c r="C345" s="157"/>
      <c r="D345" s="246" t="str">
        <f>IF(B345=0,"",ROUND(C345/B345*100,1))</f>
        <v/>
      </c>
      <c r="E345" s="244"/>
      <c r="F345" s="247">
        <v>2040950</v>
      </c>
      <c r="G345">
        <f>SUM(C345)</f>
        <v>0</v>
      </c>
      <c r="H345" s="247" t="s">
        <v>53</v>
      </c>
    </row>
    <row r="346" ht="20.1" customHeight="1" spans="1:8">
      <c r="A346" s="248" t="s">
        <v>245</v>
      </c>
      <c r="B346" s="249">
        <f>VLOOKUP(F346,'[14]表二（旧）'!$F$5:$G$1311,2,FALSE)</f>
        <v>0</v>
      </c>
      <c r="C346" s="157"/>
      <c r="D346" s="246" t="str">
        <f>IF(B346=0,"",ROUND(C346/B346*100,1))</f>
        <v/>
      </c>
      <c r="E346" s="244"/>
      <c r="F346" s="247">
        <v>2040999</v>
      </c>
      <c r="G346">
        <f>SUM(C346)</f>
        <v>0</v>
      </c>
      <c r="H346" s="247" t="s">
        <v>245</v>
      </c>
    </row>
    <row r="347" ht="20.1" customHeight="1" spans="1:8">
      <c r="A347" s="248" t="s">
        <v>246</v>
      </c>
      <c r="B347" s="245">
        <f>SUM(B348:B352)</f>
        <v>0</v>
      </c>
      <c r="C347" s="245">
        <f>SUM(C348:C352)</f>
        <v>0</v>
      </c>
      <c r="D347" s="246" t="str">
        <f>IF(B347=0,"",ROUND(C347/B347*100,1))</f>
        <v/>
      </c>
      <c r="E347" s="244"/>
      <c r="F347" s="247">
        <v>20410</v>
      </c>
      <c r="G347">
        <f>SUM(C347)</f>
        <v>0</v>
      </c>
      <c r="H347" s="247" t="s">
        <v>246</v>
      </c>
    </row>
    <row r="348" ht="20.1" customHeight="1" spans="1:8">
      <c r="A348" s="248" t="s">
        <v>44</v>
      </c>
      <c r="B348" s="249">
        <f>VLOOKUP(F348,'[14]表二（旧）'!$F$5:$G$1311,2,FALSE)</f>
        <v>0</v>
      </c>
      <c r="C348" s="157"/>
      <c r="D348" s="246" t="str">
        <f>IF(B348=0,"",ROUND(C348/B348*100,1))</f>
        <v/>
      </c>
      <c r="E348" s="244"/>
      <c r="F348" s="247">
        <v>2041001</v>
      </c>
      <c r="G348">
        <f>SUM(C348)</f>
        <v>0</v>
      </c>
      <c r="H348" s="247" t="s">
        <v>44</v>
      </c>
    </row>
    <row r="349" ht="20.1" customHeight="1" spans="1:8">
      <c r="A349" s="250" t="s">
        <v>45</v>
      </c>
      <c r="B349" s="249">
        <f>VLOOKUP(F349,'[14]表二（旧）'!$F$5:$G$1311,2,FALSE)</f>
        <v>0</v>
      </c>
      <c r="C349" s="157"/>
      <c r="D349" s="246" t="str">
        <f>IF(B349=0,"",ROUND(C349/B349*100,1))</f>
        <v/>
      </c>
      <c r="E349" s="244"/>
      <c r="F349" s="247">
        <v>2041002</v>
      </c>
      <c r="G349">
        <f>SUM(C349)</f>
        <v>0</v>
      </c>
      <c r="H349" s="247" t="s">
        <v>45</v>
      </c>
    </row>
    <row r="350" ht="20.1" customHeight="1" spans="1:8">
      <c r="A350" s="254" t="s">
        <v>86</v>
      </c>
      <c r="B350" s="249">
        <f>VLOOKUP(F350,'[14]表二（旧）'!$F$5:$G$1311,2,FALSE)</f>
        <v>0</v>
      </c>
      <c r="C350" s="157"/>
      <c r="D350" s="246" t="str">
        <f>IF(B350=0,"",ROUND(C350/B350*100,1))</f>
        <v/>
      </c>
      <c r="E350" s="244"/>
      <c r="F350" s="247">
        <v>2041006</v>
      </c>
      <c r="G350">
        <f>SUM(C350)</f>
        <v>0</v>
      </c>
      <c r="H350" s="247" t="s">
        <v>86</v>
      </c>
    </row>
    <row r="351" ht="20.1" customHeight="1" spans="1:8">
      <c r="A351" s="262" t="s">
        <v>247</v>
      </c>
      <c r="B351" s="157"/>
      <c r="C351" s="157"/>
      <c r="D351" s="246" t="str">
        <f>IF(B351=0,"",ROUND(C351/B351*100,1))</f>
        <v/>
      </c>
      <c r="E351" s="244"/>
      <c r="F351" s="247">
        <v>2041007</v>
      </c>
      <c r="G351">
        <f>SUM(C351)</f>
        <v>0</v>
      </c>
      <c r="H351" s="247" t="s">
        <v>247</v>
      </c>
    </row>
    <row r="352" ht="20.1" customHeight="1" spans="1:8">
      <c r="A352" s="248" t="s">
        <v>248</v>
      </c>
      <c r="B352" s="249">
        <f>VLOOKUP(F352,'[14]表二（旧）'!$F$5:$G$1311,2,FALSE)</f>
        <v>0</v>
      </c>
      <c r="C352" s="157"/>
      <c r="D352" s="246" t="str">
        <f>IF(B352=0,"",ROUND(C352/B352*100,1))</f>
        <v/>
      </c>
      <c r="E352" s="244"/>
      <c r="F352" s="247">
        <v>2041099</v>
      </c>
      <c r="G352">
        <f>SUM(C352)</f>
        <v>0</v>
      </c>
      <c r="H352" s="247" t="s">
        <v>248</v>
      </c>
    </row>
    <row r="353" ht="20.1" customHeight="1" spans="1:8">
      <c r="A353" s="248" t="s">
        <v>249</v>
      </c>
      <c r="B353" s="245">
        <f>SUM(B354)</f>
        <v>0</v>
      </c>
      <c r="C353" s="245">
        <f>SUM(C354)</f>
        <v>0</v>
      </c>
      <c r="D353" s="246" t="str">
        <f>IF(B353=0,"",ROUND(C353/B353*100,1))</f>
        <v/>
      </c>
      <c r="E353" s="244"/>
      <c r="F353" s="247">
        <v>20499</v>
      </c>
      <c r="G353">
        <f>SUM(C353)</f>
        <v>0</v>
      </c>
      <c r="H353" s="247" t="s">
        <v>249</v>
      </c>
    </row>
    <row r="354" ht="20.1" customHeight="1" spans="1:8">
      <c r="A354" s="248" t="s">
        <v>250</v>
      </c>
      <c r="B354" s="249">
        <f>SUM('[14]表二（旧）'!B391)</f>
        <v>0</v>
      </c>
      <c r="C354" s="157"/>
      <c r="D354" s="246" t="str">
        <f>IF(B354=0,"",ROUND(C354/B354*100,1))</f>
        <v/>
      </c>
      <c r="E354" s="244"/>
      <c r="F354" s="247">
        <v>2049901</v>
      </c>
      <c r="G354">
        <f>SUM(C354)</f>
        <v>0</v>
      </c>
      <c r="H354" s="247" t="s">
        <v>250</v>
      </c>
    </row>
    <row r="355" ht="20.1" customHeight="1" spans="1:8">
      <c r="A355" s="244" t="s">
        <v>251</v>
      </c>
      <c r="B355" s="245">
        <f>SUM(B356,B361,B370,B377,B383,B387,B391,B395,B401,B408,)</f>
        <v>119743</v>
      </c>
      <c r="C355" s="245">
        <f>SUM(C356,C361,C370,C377,C383,C387,C391,C395,C401,C408,)</f>
        <v>106737</v>
      </c>
      <c r="D355" s="246">
        <f>IF(B355=0,"",ROUND(C355/B355*100,1))</f>
        <v>89.1</v>
      </c>
      <c r="E355" s="244"/>
      <c r="F355" s="247">
        <v>205</v>
      </c>
      <c r="G355">
        <f>SUM(C355)</f>
        <v>106737</v>
      </c>
      <c r="H355" s="247" t="s">
        <v>251</v>
      </c>
    </row>
    <row r="356" ht="20.1" customHeight="1" spans="1:8">
      <c r="A356" s="250" t="s">
        <v>252</v>
      </c>
      <c r="B356" s="245">
        <f>SUM(B357:B360)</f>
        <v>2507</v>
      </c>
      <c r="C356" s="245">
        <f>SUM(C357:C360)</f>
        <v>2239</v>
      </c>
      <c r="D356" s="246">
        <f>IF(B356=0,"",ROUND(C356/B356*100,1))</f>
        <v>89.3</v>
      </c>
      <c r="E356" s="244"/>
      <c r="F356" s="247">
        <v>20501</v>
      </c>
      <c r="G356">
        <f>SUM(C356)</f>
        <v>2239</v>
      </c>
      <c r="H356" s="247" t="s">
        <v>252</v>
      </c>
    </row>
    <row r="357" ht="20.1" customHeight="1" spans="1:8">
      <c r="A357" s="248" t="s">
        <v>44</v>
      </c>
      <c r="B357" s="249">
        <f>VLOOKUP(F357,'[14]表二（旧）'!$F$5:$G$1311,2,FALSE)</f>
        <v>215</v>
      </c>
      <c r="C357" s="157">
        <v>220</v>
      </c>
      <c r="D357" s="246">
        <f>IF(B357=0,"",ROUND(C357/B357*100,1))</f>
        <v>102.3</v>
      </c>
      <c r="E357" s="244"/>
      <c r="F357" s="247">
        <v>2050101</v>
      </c>
      <c r="G357">
        <f>SUM(C357)</f>
        <v>220</v>
      </c>
      <c r="H357" s="247" t="s">
        <v>44</v>
      </c>
    </row>
    <row r="358" ht="20.1" customHeight="1" spans="1:8">
      <c r="A358" s="248" t="s">
        <v>45</v>
      </c>
      <c r="B358" s="249">
        <f>VLOOKUP(F358,'[14]表二（旧）'!$F$5:$G$1311,2,FALSE)</f>
        <v>87</v>
      </c>
      <c r="C358" s="157">
        <v>117</v>
      </c>
      <c r="D358" s="246">
        <f>IF(B358=0,"",ROUND(C358/B358*100,1))</f>
        <v>134.5</v>
      </c>
      <c r="E358" s="244"/>
      <c r="F358" s="247">
        <v>2050102</v>
      </c>
      <c r="G358">
        <f>SUM(C358)</f>
        <v>117</v>
      </c>
      <c r="H358" s="247" t="s">
        <v>45</v>
      </c>
    </row>
    <row r="359" ht="20.1" customHeight="1" spans="1:8">
      <c r="A359" s="248" t="s">
        <v>46</v>
      </c>
      <c r="B359" s="249">
        <f>VLOOKUP(F359,'[14]表二（旧）'!$F$5:$G$1311,2,FALSE)</f>
        <v>0</v>
      </c>
      <c r="C359" s="157"/>
      <c r="D359" s="246" t="str">
        <f>IF(B359=0,"",ROUND(C359/B359*100,1))</f>
        <v/>
      </c>
      <c r="E359" s="244"/>
      <c r="F359" s="247">
        <v>2050103</v>
      </c>
      <c r="G359">
        <f>SUM(C359)</f>
        <v>0</v>
      </c>
      <c r="H359" s="247" t="s">
        <v>46</v>
      </c>
    </row>
    <row r="360" ht="20.1" customHeight="1" spans="1:8">
      <c r="A360" s="252" t="s">
        <v>253</v>
      </c>
      <c r="B360" s="249">
        <f>VLOOKUP(F360,'[14]表二（旧）'!$F$5:$G$1311,2,FALSE)</f>
        <v>2205</v>
      </c>
      <c r="C360" s="157">
        <v>1902</v>
      </c>
      <c r="D360" s="246">
        <f>IF(B360=0,"",ROUND(C360/B360*100,1))</f>
        <v>86.3</v>
      </c>
      <c r="E360" s="244"/>
      <c r="F360" s="247">
        <v>2050199</v>
      </c>
      <c r="G360">
        <f>SUM(C360)</f>
        <v>1902</v>
      </c>
      <c r="H360" s="247" t="s">
        <v>253</v>
      </c>
    </row>
    <row r="361" ht="20.1" customHeight="1" spans="1:8">
      <c r="A361" s="248" t="s">
        <v>254</v>
      </c>
      <c r="B361" s="245">
        <f>SUM(B362:B369)</f>
        <v>110218</v>
      </c>
      <c r="C361" s="245">
        <f>SUM(C362:C369)</f>
        <v>95971</v>
      </c>
      <c r="D361" s="246">
        <f>IF(B361=0,"",ROUND(C361/B361*100,1))</f>
        <v>87.1</v>
      </c>
      <c r="E361" s="244"/>
      <c r="F361" s="247">
        <v>20502</v>
      </c>
      <c r="G361">
        <f>SUM(C361)</f>
        <v>95971</v>
      </c>
      <c r="H361" s="247" t="s">
        <v>254</v>
      </c>
    </row>
    <row r="362" ht="20.1" customHeight="1" spans="1:8">
      <c r="A362" s="248" t="s">
        <v>255</v>
      </c>
      <c r="B362" s="249">
        <f>VLOOKUP(F362,'[14]表二（旧）'!$F$5:$G$1311,2,FALSE)</f>
        <v>2687</v>
      </c>
      <c r="C362" s="157">
        <v>2976</v>
      </c>
      <c r="D362" s="246">
        <f>IF(B362=0,"",ROUND(C362/B362*100,1))</f>
        <v>110.8</v>
      </c>
      <c r="E362" s="244"/>
      <c r="F362" s="247">
        <v>2050201</v>
      </c>
      <c r="G362">
        <f>SUM(C362)</f>
        <v>2976</v>
      </c>
      <c r="H362" s="247" t="s">
        <v>255</v>
      </c>
    </row>
    <row r="363" ht="20.1" customHeight="1" spans="1:8">
      <c r="A363" s="248" t="s">
        <v>256</v>
      </c>
      <c r="B363" s="249">
        <f>VLOOKUP(F363,'[14]表二（旧）'!$F$5:$G$1311,2,FALSE)</f>
        <v>46822</v>
      </c>
      <c r="C363" s="157">
        <v>37951</v>
      </c>
      <c r="D363" s="246">
        <f>IF(B363=0,"",ROUND(C363/B363*100,1))</f>
        <v>81.1</v>
      </c>
      <c r="E363" s="244"/>
      <c r="F363" s="247">
        <v>2050202</v>
      </c>
      <c r="G363">
        <f>SUM(C363)</f>
        <v>37951</v>
      </c>
      <c r="H363" s="247" t="s">
        <v>256</v>
      </c>
    </row>
    <row r="364" ht="20.1" customHeight="1" spans="1:8">
      <c r="A364" s="250" t="s">
        <v>257</v>
      </c>
      <c r="B364" s="249">
        <f>VLOOKUP(F364,'[14]表二（旧）'!$F$5:$G$1311,2,FALSE)</f>
        <v>45030</v>
      </c>
      <c r="C364" s="157">
        <v>37044</v>
      </c>
      <c r="D364" s="246">
        <f>IF(B364=0,"",ROUND(C364/B364*100,1))</f>
        <v>82.3</v>
      </c>
      <c r="E364" s="244"/>
      <c r="F364" s="247">
        <v>2050203</v>
      </c>
      <c r="G364">
        <f>SUM(C364)</f>
        <v>37044</v>
      </c>
      <c r="H364" s="247" t="s">
        <v>257</v>
      </c>
    </row>
    <row r="365" ht="20.1" customHeight="1" spans="1:8">
      <c r="A365" s="250" t="s">
        <v>258</v>
      </c>
      <c r="B365" s="249">
        <f>VLOOKUP(F365,'[14]表二（旧）'!$F$5:$G$1311,2,FALSE)</f>
        <v>14247</v>
      </c>
      <c r="C365" s="157">
        <v>17026</v>
      </c>
      <c r="D365" s="246">
        <f>IF(B365=0,"",ROUND(C365/B365*100,1))</f>
        <v>119.5</v>
      </c>
      <c r="E365" s="244"/>
      <c r="F365" s="247">
        <v>2050204</v>
      </c>
      <c r="G365">
        <f>SUM(C365)</f>
        <v>17026</v>
      </c>
      <c r="H365" s="247" t="s">
        <v>258</v>
      </c>
    </row>
    <row r="366" ht="20.1" customHeight="1" spans="1:8">
      <c r="A366" s="250" t="s">
        <v>259</v>
      </c>
      <c r="B366" s="249">
        <f>VLOOKUP(F366,'[14]表二（旧）'!$F$5:$G$1311,2,FALSE)</f>
        <v>10</v>
      </c>
      <c r="C366" s="157"/>
      <c r="D366" s="246">
        <f>IF(B366=0,"",ROUND(C366/B366*100,1))</f>
        <v>0</v>
      </c>
      <c r="E366" s="244"/>
      <c r="F366" s="247">
        <v>2050205</v>
      </c>
      <c r="G366">
        <f>SUM(C366)</f>
        <v>0</v>
      </c>
      <c r="H366" s="247" t="s">
        <v>259</v>
      </c>
    </row>
    <row r="367" ht="20.1" customHeight="1" spans="1:8">
      <c r="A367" s="248" t="s">
        <v>260</v>
      </c>
      <c r="B367" s="249">
        <f>VLOOKUP(F367,'[14]表二（旧）'!$F$5:$G$1311,2,FALSE)</f>
        <v>0</v>
      </c>
      <c r="C367" s="157"/>
      <c r="D367" s="246" t="str">
        <f>IF(B367=0,"",ROUND(C367/B367*100,1))</f>
        <v/>
      </c>
      <c r="E367" s="244"/>
      <c r="F367" s="247">
        <v>2050206</v>
      </c>
      <c r="G367">
        <f>SUM(C367)</f>
        <v>0</v>
      </c>
      <c r="H367" s="247" t="s">
        <v>260</v>
      </c>
    </row>
    <row r="368" ht="20.1" customHeight="1" spans="1:8">
      <c r="A368" s="248" t="s">
        <v>261</v>
      </c>
      <c r="B368" s="249">
        <f>VLOOKUP(F368,'[14]表二（旧）'!$F$5:$G$1311,2,FALSE)</f>
        <v>0</v>
      </c>
      <c r="C368" s="157"/>
      <c r="D368" s="246" t="str">
        <f>IF(B368=0,"",ROUND(C368/B368*100,1))</f>
        <v/>
      </c>
      <c r="E368" s="244"/>
      <c r="F368" s="247">
        <v>2050207</v>
      </c>
      <c r="G368">
        <f>SUM(C368)</f>
        <v>0</v>
      </c>
      <c r="H368" s="247" t="s">
        <v>261</v>
      </c>
    </row>
    <row r="369" ht="20.1" customHeight="1" spans="1:8">
      <c r="A369" s="248" t="s">
        <v>262</v>
      </c>
      <c r="B369" s="249">
        <f>VLOOKUP(F369,'[14]表二（旧）'!$F$5:$G$1311,2,FALSE)</f>
        <v>1422</v>
      </c>
      <c r="C369" s="157">
        <v>974</v>
      </c>
      <c r="D369" s="246">
        <f>IF(B369=0,"",ROUND(C369/B369*100,1))</f>
        <v>68.5</v>
      </c>
      <c r="E369" s="244"/>
      <c r="F369" s="247">
        <v>2050299</v>
      </c>
      <c r="G369">
        <f>SUM(C369)</f>
        <v>974</v>
      </c>
      <c r="H369" s="247" t="s">
        <v>262</v>
      </c>
    </row>
    <row r="370" ht="20.1" customHeight="1" spans="1:8">
      <c r="A370" s="248" t="s">
        <v>263</v>
      </c>
      <c r="B370" s="245">
        <f>SUM(B371:B376)</f>
        <v>4007</v>
      </c>
      <c r="C370" s="245">
        <f>SUM(C371:C376)</f>
        <v>3903</v>
      </c>
      <c r="D370" s="246">
        <f>IF(B370=0,"",ROUND(C370/B370*100,1))</f>
        <v>97.4</v>
      </c>
      <c r="E370" s="244"/>
      <c r="F370" s="247">
        <v>20503</v>
      </c>
      <c r="G370">
        <f>SUM(C370)</f>
        <v>3903</v>
      </c>
      <c r="H370" s="247" t="s">
        <v>263</v>
      </c>
    </row>
    <row r="371" ht="20.1" customHeight="1" spans="1:8">
      <c r="A371" s="248" t="s">
        <v>264</v>
      </c>
      <c r="B371" s="249">
        <f>VLOOKUP(F371,'[14]表二（旧）'!$F$5:$G$1311,2,FALSE)</f>
        <v>0</v>
      </c>
      <c r="C371" s="157"/>
      <c r="D371" s="246" t="str">
        <f>IF(B371=0,"",ROUND(C371/B371*100,1))</f>
        <v/>
      </c>
      <c r="E371" s="244"/>
      <c r="F371" s="247">
        <v>2050301</v>
      </c>
      <c r="G371">
        <f>SUM(C371)</f>
        <v>0</v>
      </c>
      <c r="H371" s="247" t="s">
        <v>264</v>
      </c>
    </row>
    <row r="372" ht="20.1" customHeight="1" spans="1:8">
      <c r="A372" s="248" t="s">
        <v>265</v>
      </c>
      <c r="B372" s="249">
        <f>VLOOKUP(F372,'[14]表二（旧）'!$F$5:$G$1311,2,FALSE)</f>
        <v>4007</v>
      </c>
      <c r="C372" s="157">
        <v>3903</v>
      </c>
      <c r="D372" s="246">
        <f>IF(B372=0,"",ROUND(C372/B372*100,1))</f>
        <v>97.4</v>
      </c>
      <c r="E372" s="244"/>
      <c r="F372" s="247">
        <v>2050302</v>
      </c>
      <c r="G372">
        <f>SUM(C372)</f>
        <v>3903</v>
      </c>
      <c r="H372" s="247" t="s">
        <v>265</v>
      </c>
    </row>
    <row r="373" ht="20.1" customHeight="1" spans="1:8">
      <c r="A373" s="248" t="s">
        <v>266</v>
      </c>
      <c r="B373" s="249">
        <f>VLOOKUP(F373,'[14]表二（旧）'!$F$5:$G$1311,2,FALSE)</f>
        <v>0</v>
      </c>
      <c r="C373" s="157"/>
      <c r="D373" s="246" t="str">
        <f>IF(B373=0,"",ROUND(C373/B373*100,1))</f>
        <v/>
      </c>
      <c r="E373" s="244"/>
      <c r="F373" s="247">
        <v>2050303</v>
      </c>
      <c r="G373">
        <f>SUM(C373)</f>
        <v>0</v>
      </c>
      <c r="H373" s="247" t="s">
        <v>266</v>
      </c>
    </row>
    <row r="374" ht="20.1" customHeight="1" spans="1:8">
      <c r="A374" s="250" t="s">
        <v>267</v>
      </c>
      <c r="B374" s="249">
        <f>VLOOKUP(F374,'[14]表二（旧）'!$F$5:$G$1311,2,FALSE)</f>
        <v>0</v>
      </c>
      <c r="C374" s="157"/>
      <c r="D374" s="246" t="str">
        <f>IF(B374=0,"",ROUND(C374/B374*100,1))</f>
        <v/>
      </c>
      <c r="E374" s="244"/>
      <c r="F374" s="247">
        <v>2050304</v>
      </c>
      <c r="G374">
        <f>SUM(C374)</f>
        <v>0</v>
      </c>
      <c r="H374" s="247" t="s">
        <v>267</v>
      </c>
    </row>
    <row r="375" ht="20.1" customHeight="1" spans="1:8">
      <c r="A375" s="250" t="s">
        <v>268</v>
      </c>
      <c r="B375" s="249">
        <f>VLOOKUP(F375,'[14]表二（旧）'!$F$5:$G$1311,2,FALSE)</f>
        <v>0</v>
      </c>
      <c r="C375" s="157"/>
      <c r="D375" s="246" t="str">
        <f>IF(B375=0,"",ROUND(C375/B375*100,1))</f>
        <v/>
      </c>
      <c r="E375" s="244"/>
      <c r="F375" s="247">
        <v>2050305</v>
      </c>
      <c r="G375">
        <f>SUM(C375)</f>
        <v>0</v>
      </c>
      <c r="H375" s="247" t="s">
        <v>268</v>
      </c>
    </row>
    <row r="376" ht="20.1" customHeight="1" spans="1:8">
      <c r="A376" s="250" t="s">
        <v>269</v>
      </c>
      <c r="B376" s="249">
        <f>VLOOKUP(F376,'[14]表二（旧）'!$F$5:$G$1311,2,FALSE)</f>
        <v>0</v>
      </c>
      <c r="C376" s="157"/>
      <c r="D376" s="246" t="str">
        <f>IF(B376=0,"",ROUND(C376/B376*100,1))</f>
        <v/>
      </c>
      <c r="E376" s="244"/>
      <c r="F376" s="247">
        <v>2050399</v>
      </c>
      <c r="G376">
        <f>SUM(C376)</f>
        <v>0</v>
      </c>
      <c r="H376" s="247" t="s">
        <v>269</v>
      </c>
    </row>
    <row r="377" ht="20.1" customHeight="1" spans="1:8">
      <c r="A377" s="244" t="s">
        <v>270</v>
      </c>
      <c r="B377" s="245">
        <f>SUM(B378:B382)</f>
        <v>0</v>
      </c>
      <c r="C377" s="245">
        <f>SUM(C378:C382)</f>
        <v>0</v>
      </c>
      <c r="D377" s="246" t="str">
        <f>IF(B377=0,"",ROUND(C377/B377*100,1))</f>
        <v/>
      </c>
      <c r="E377" s="244"/>
      <c r="F377" s="247">
        <v>20504</v>
      </c>
      <c r="G377">
        <f>SUM(C377)</f>
        <v>0</v>
      </c>
      <c r="H377" s="247" t="s">
        <v>270</v>
      </c>
    </row>
    <row r="378" ht="20.1" customHeight="1" spans="1:8">
      <c r="A378" s="248" t="s">
        <v>271</v>
      </c>
      <c r="B378" s="249">
        <f>VLOOKUP(F378,'[14]表二（旧）'!$F$5:$G$1311,2,FALSE)</f>
        <v>0</v>
      </c>
      <c r="C378" s="157"/>
      <c r="D378" s="246" t="str">
        <f>IF(B378=0,"",ROUND(C378/B378*100,1))</f>
        <v/>
      </c>
      <c r="E378" s="244"/>
      <c r="F378" s="247">
        <v>2050401</v>
      </c>
      <c r="G378">
        <f>SUM(C378)</f>
        <v>0</v>
      </c>
      <c r="H378" s="247" t="s">
        <v>271</v>
      </c>
    </row>
    <row r="379" ht="20.1" customHeight="1" spans="1:8">
      <c r="A379" s="248" t="s">
        <v>272</v>
      </c>
      <c r="B379" s="249">
        <f>VLOOKUP(F379,'[14]表二（旧）'!$F$5:$G$1311,2,FALSE)</f>
        <v>0</v>
      </c>
      <c r="C379" s="157"/>
      <c r="D379" s="246" t="str">
        <f>IF(B379=0,"",ROUND(C379/B379*100,1))</f>
        <v/>
      </c>
      <c r="E379" s="244"/>
      <c r="F379" s="247">
        <v>2050402</v>
      </c>
      <c r="G379">
        <f>SUM(C379)</f>
        <v>0</v>
      </c>
      <c r="H379" s="247" t="s">
        <v>272</v>
      </c>
    </row>
    <row r="380" ht="20.1" customHeight="1" spans="1:8">
      <c r="A380" s="248" t="s">
        <v>273</v>
      </c>
      <c r="B380" s="249">
        <f>VLOOKUP(F380,'[14]表二（旧）'!$F$5:$G$1311,2,FALSE)</f>
        <v>0</v>
      </c>
      <c r="C380" s="157"/>
      <c r="D380" s="246" t="str">
        <f>IF(B380=0,"",ROUND(C380/B380*100,1))</f>
        <v/>
      </c>
      <c r="E380" s="244"/>
      <c r="F380" s="247">
        <v>2050403</v>
      </c>
      <c r="G380">
        <f>SUM(C380)</f>
        <v>0</v>
      </c>
      <c r="H380" s="247" t="s">
        <v>273</v>
      </c>
    </row>
    <row r="381" ht="20.1" customHeight="1" spans="1:8">
      <c r="A381" s="250" t="s">
        <v>274</v>
      </c>
      <c r="B381" s="249">
        <f>VLOOKUP(F381,'[14]表二（旧）'!$F$5:$G$1311,2,FALSE)</f>
        <v>0</v>
      </c>
      <c r="C381" s="157"/>
      <c r="D381" s="246" t="str">
        <f>IF(B381=0,"",ROUND(C381/B381*100,1))</f>
        <v/>
      </c>
      <c r="E381" s="244"/>
      <c r="F381" s="247">
        <v>2050404</v>
      </c>
      <c r="G381">
        <f>SUM(C381)</f>
        <v>0</v>
      </c>
      <c r="H381" s="247" t="s">
        <v>274</v>
      </c>
    </row>
    <row r="382" ht="20.1" customHeight="1" spans="1:8">
      <c r="A382" s="250" t="s">
        <v>275</v>
      </c>
      <c r="B382" s="249">
        <f>VLOOKUP(F382,'[14]表二（旧）'!$F$5:$G$1311,2,FALSE)</f>
        <v>0</v>
      </c>
      <c r="C382" s="157"/>
      <c r="D382" s="246" t="str">
        <f>IF(B382=0,"",ROUND(C382/B382*100,1))</f>
        <v/>
      </c>
      <c r="E382" s="244"/>
      <c r="F382" s="247">
        <v>2050499</v>
      </c>
      <c r="G382">
        <f>SUM(C382)</f>
        <v>0</v>
      </c>
      <c r="H382" s="247" t="s">
        <v>275</v>
      </c>
    </row>
    <row r="383" ht="20.1" customHeight="1" spans="1:8">
      <c r="A383" s="250" t="s">
        <v>276</v>
      </c>
      <c r="B383" s="245">
        <f>SUM(B384:B386)</f>
        <v>0</v>
      </c>
      <c r="C383" s="245">
        <f>SUM(C384:C386)</f>
        <v>0</v>
      </c>
      <c r="D383" s="246" t="str">
        <f>IF(B383=0,"",ROUND(C383/B383*100,1))</f>
        <v/>
      </c>
      <c r="E383" s="244"/>
      <c r="F383" s="247">
        <v>20505</v>
      </c>
      <c r="G383">
        <f>SUM(C383)</f>
        <v>0</v>
      </c>
      <c r="H383" s="247" t="s">
        <v>276</v>
      </c>
    </row>
    <row r="384" ht="20.1" customHeight="1" spans="1:8">
      <c r="A384" s="248" t="s">
        <v>277</v>
      </c>
      <c r="B384" s="249">
        <f>VLOOKUP(F384,'[14]表二（旧）'!$F$5:$G$1311,2,FALSE)</f>
        <v>0</v>
      </c>
      <c r="C384" s="157"/>
      <c r="D384" s="246" t="str">
        <f>IF(B384=0,"",ROUND(C384/B384*100,1))</f>
        <v/>
      </c>
      <c r="E384" s="244"/>
      <c r="F384" s="247">
        <v>2050501</v>
      </c>
      <c r="G384">
        <f>SUM(C384)</f>
        <v>0</v>
      </c>
      <c r="H384" s="247" t="s">
        <v>277</v>
      </c>
    </row>
    <row r="385" ht="20.1" customHeight="1" spans="1:8">
      <c r="A385" s="248" t="s">
        <v>278</v>
      </c>
      <c r="B385" s="249">
        <f>VLOOKUP(F385,'[14]表二（旧）'!$F$5:$G$1311,2,FALSE)</f>
        <v>0</v>
      </c>
      <c r="C385" s="157"/>
      <c r="D385" s="246" t="str">
        <f>IF(B385=0,"",ROUND(C385/B385*100,1))</f>
        <v/>
      </c>
      <c r="E385" s="244"/>
      <c r="F385" s="247">
        <v>2050502</v>
      </c>
      <c r="G385">
        <f>SUM(C385)</f>
        <v>0</v>
      </c>
      <c r="H385" s="247" t="s">
        <v>278</v>
      </c>
    </row>
    <row r="386" ht="20.1" customHeight="1" spans="1:8">
      <c r="A386" s="248" t="s">
        <v>279</v>
      </c>
      <c r="B386" s="249">
        <f>VLOOKUP(F386,'[14]表二（旧）'!$F$5:$G$1311,2,FALSE)</f>
        <v>0</v>
      </c>
      <c r="C386" s="157"/>
      <c r="D386" s="246" t="str">
        <f>IF(B386=0,"",ROUND(C386/B386*100,1))</f>
        <v/>
      </c>
      <c r="E386" s="244"/>
      <c r="F386" s="247">
        <v>2050599</v>
      </c>
      <c r="G386">
        <f>SUM(C386)</f>
        <v>0</v>
      </c>
      <c r="H386" s="247" t="s">
        <v>279</v>
      </c>
    </row>
    <row r="387" ht="20.1" customHeight="1" spans="1:8">
      <c r="A387" s="250" t="s">
        <v>280</v>
      </c>
      <c r="B387" s="245">
        <f>SUM(B388:B390)</f>
        <v>0</v>
      </c>
      <c r="C387" s="245">
        <f>SUM(C388:C390)</f>
        <v>0</v>
      </c>
      <c r="D387" s="246" t="str">
        <f>IF(B387=0,"",ROUND(C387/B387*100,1))</f>
        <v/>
      </c>
      <c r="E387" s="244"/>
      <c r="F387" s="247">
        <v>20506</v>
      </c>
      <c r="G387">
        <f>SUM(C387)</f>
        <v>0</v>
      </c>
      <c r="H387" s="247" t="s">
        <v>280</v>
      </c>
    </row>
    <row r="388" ht="20.1" customHeight="1" spans="1:8">
      <c r="A388" s="250" t="s">
        <v>281</v>
      </c>
      <c r="B388" s="249">
        <f>VLOOKUP(F388,'[14]表二（旧）'!$F$5:$G$1311,2,FALSE)</f>
        <v>0</v>
      </c>
      <c r="C388" s="157"/>
      <c r="D388" s="246" t="str">
        <f>IF(B388=0,"",ROUND(C388/B388*100,1))</f>
        <v/>
      </c>
      <c r="E388" s="244"/>
      <c r="F388" s="247">
        <v>2050601</v>
      </c>
      <c r="G388">
        <f>SUM(C388)</f>
        <v>0</v>
      </c>
      <c r="H388" s="247" t="s">
        <v>281</v>
      </c>
    </row>
    <row r="389" ht="20.1" customHeight="1" spans="1:8">
      <c r="A389" s="250" t="s">
        <v>282</v>
      </c>
      <c r="B389" s="249">
        <f>VLOOKUP(F389,'[14]表二（旧）'!$F$5:$G$1311,2,FALSE)</f>
        <v>0</v>
      </c>
      <c r="C389" s="157"/>
      <c r="D389" s="246" t="str">
        <f t="shared" ref="D389:D452" si="12">IF(B389=0,"",ROUND(C389/B389*100,1))</f>
        <v/>
      </c>
      <c r="E389" s="244"/>
      <c r="F389" s="247">
        <v>2050602</v>
      </c>
      <c r="G389">
        <f t="shared" ref="G389:G452" si="13">SUM(C389)</f>
        <v>0</v>
      </c>
      <c r="H389" s="247" t="s">
        <v>282</v>
      </c>
    </row>
    <row r="390" ht="20.1" customHeight="1" spans="1:8">
      <c r="A390" s="244" t="s">
        <v>283</v>
      </c>
      <c r="B390" s="249">
        <f>VLOOKUP(F390,'[14]表二（旧）'!$F$5:$G$1311,2,FALSE)</f>
        <v>0</v>
      </c>
      <c r="C390" s="157"/>
      <c r="D390" s="246" t="str">
        <f>IF(B390=0,"",ROUND(C390/B390*100,1))</f>
        <v/>
      </c>
      <c r="E390" s="244"/>
      <c r="F390" s="247">
        <v>2050699</v>
      </c>
      <c r="G390">
        <f>SUM(C390)</f>
        <v>0</v>
      </c>
      <c r="H390" s="247" t="s">
        <v>283</v>
      </c>
    </row>
    <row r="391" ht="20.1" customHeight="1" spans="1:8">
      <c r="A391" s="248" t="s">
        <v>284</v>
      </c>
      <c r="B391" s="245">
        <f>SUM(B392:B394)</f>
        <v>247</v>
      </c>
      <c r="C391" s="245">
        <f>SUM(C392:C394)</f>
        <v>197</v>
      </c>
      <c r="D391" s="246">
        <f>IF(B391=0,"",ROUND(C391/B391*100,1))</f>
        <v>79.8</v>
      </c>
      <c r="E391" s="244"/>
      <c r="F391" s="247">
        <v>20507</v>
      </c>
      <c r="G391">
        <f>SUM(C391)</f>
        <v>197</v>
      </c>
      <c r="H391" s="247" t="s">
        <v>284</v>
      </c>
    </row>
    <row r="392" ht="20.1" customHeight="1" spans="1:8">
      <c r="A392" s="248" t="s">
        <v>285</v>
      </c>
      <c r="B392" s="249">
        <f>VLOOKUP(F392,'[14]表二（旧）'!$F$5:$G$1311,2,FALSE)</f>
        <v>247</v>
      </c>
      <c r="C392" s="157">
        <v>197</v>
      </c>
      <c r="D392" s="246">
        <f>IF(B392=0,"",ROUND(C392/B392*100,1))</f>
        <v>79.8</v>
      </c>
      <c r="E392" s="244"/>
      <c r="F392" s="247">
        <v>2050701</v>
      </c>
      <c r="G392">
        <f>SUM(C392)</f>
        <v>197</v>
      </c>
      <c r="H392" s="247" t="s">
        <v>285</v>
      </c>
    </row>
    <row r="393" ht="20.1" customHeight="1" spans="1:8">
      <c r="A393" s="248" t="s">
        <v>286</v>
      </c>
      <c r="B393" s="249">
        <f>VLOOKUP(F393,'[14]表二（旧）'!$F$5:$G$1311,2,FALSE)</f>
        <v>0</v>
      </c>
      <c r="C393" s="157"/>
      <c r="D393" s="246" t="str">
        <f>IF(B393=0,"",ROUND(C393/B393*100,1))</f>
        <v/>
      </c>
      <c r="E393" s="244"/>
      <c r="F393" s="247">
        <v>2050702</v>
      </c>
      <c r="G393">
        <f>SUM(C393)</f>
        <v>0</v>
      </c>
      <c r="H393" s="247" t="s">
        <v>286</v>
      </c>
    </row>
    <row r="394" ht="20.1" customHeight="1" spans="1:8">
      <c r="A394" s="250" t="s">
        <v>287</v>
      </c>
      <c r="B394" s="249">
        <f>VLOOKUP(F394,'[14]表二（旧）'!$F$5:$G$1311,2,FALSE)</f>
        <v>0</v>
      </c>
      <c r="C394" s="157"/>
      <c r="D394" s="246" t="str">
        <f>IF(B394=0,"",ROUND(C394/B394*100,1))</f>
        <v/>
      </c>
      <c r="E394" s="244"/>
      <c r="F394" s="247">
        <v>2050799</v>
      </c>
      <c r="G394">
        <f>SUM(C394)</f>
        <v>0</v>
      </c>
      <c r="H394" s="247" t="s">
        <v>287</v>
      </c>
    </row>
    <row r="395" ht="20.1" customHeight="1" spans="1:8">
      <c r="A395" s="250" t="s">
        <v>288</v>
      </c>
      <c r="B395" s="245">
        <f>SUM(B396:B400)</f>
        <v>1103</v>
      </c>
      <c r="C395" s="245">
        <f>SUM(C396:C400)</f>
        <v>981</v>
      </c>
      <c r="D395" s="246">
        <f>IF(B395=0,"",ROUND(C395/B395*100,1))</f>
        <v>88.9</v>
      </c>
      <c r="E395" s="244"/>
      <c r="F395" s="247">
        <v>20508</v>
      </c>
      <c r="G395">
        <f>SUM(C395)</f>
        <v>981</v>
      </c>
      <c r="H395" s="247" t="s">
        <v>288</v>
      </c>
    </row>
    <row r="396" ht="20.1" customHeight="1" spans="1:8">
      <c r="A396" s="250" t="s">
        <v>289</v>
      </c>
      <c r="B396" s="249">
        <f>VLOOKUP(F396,'[14]表二（旧）'!$F$5:$G$1311,2,FALSE)</f>
        <v>339</v>
      </c>
      <c r="C396" s="157">
        <v>701</v>
      </c>
      <c r="D396" s="246">
        <f>IF(B396=0,"",ROUND(C396/B396*100,1))</f>
        <v>206.8</v>
      </c>
      <c r="E396" s="244"/>
      <c r="F396" s="247">
        <v>2050801</v>
      </c>
      <c r="G396">
        <f>SUM(C396)</f>
        <v>701</v>
      </c>
      <c r="H396" s="247" t="s">
        <v>289</v>
      </c>
    </row>
    <row r="397" ht="20.1" customHeight="1" spans="1:8">
      <c r="A397" s="248" t="s">
        <v>290</v>
      </c>
      <c r="B397" s="249">
        <f>VLOOKUP(F397,'[14]表二（旧）'!$F$5:$G$1311,2,FALSE)</f>
        <v>173</v>
      </c>
      <c r="C397" s="157">
        <v>165</v>
      </c>
      <c r="D397" s="246">
        <f>IF(B397=0,"",ROUND(C397/B397*100,1))</f>
        <v>95.4</v>
      </c>
      <c r="E397" s="244"/>
      <c r="F397" s="247">
        <v>2050802</v>
      </c>
      <c r="G397">
        <f>SUM(C397)</f>
        <v>165</v>
      </c>
      <c r="H397" s="247" t="s">
        <v>290</v>
      </c>
    </row>
    <row r="398" ht="20.1" customHeight="1" spans="1:8">
      <c r="A398" s="248" t="s">
        <v>291</v>
      </c>
      <c r="B398" s="249">
        <f>VLOOKUP(F398,'[14]表二（旧）'!$F$5:$G$1311,2,FALSE)</f>
        <v>448</v>
      </c>
      <c r="C398" s="157">
        <v>100</v>
      </c>
      <c r="D398" s="246">
        <f>IF(B398=0,"",ROUND(C398/B398*100,1))</f>
        <v>22.3</v>
      </c>
      <c r="E398" s="244"/>
      <c r="F398" s="247">
        <v>2050803</v>
      </c>
      <c r="G398">
        <f>SUM(C398)</f>
        <v>100</v>
      </c>
      <c r="H398" s="247" t="s">
        <v>291</v>
      </c>
    </row>
    <row r="399" ht="20.1" customHeight="1" spans="1:8">
      <c r="A399" s="248" t="s">
        <v>292</v>
      </c>
      <c r="B399" s="249">
        <f>VLOOKUP(F399,'[14]表二（旧）'!$F$5:$G$1311,2,FALSE)</f>
        <v>0</v>
      </c>
      <c r="C399" s="157"/>
      <c r="D399" s="246" t="str">
        <f>IF(B399=0,"",ROUND(C399/B399*100,1))</f>
        <v/>
      </c>
      <c r="E399" s="244"/>
      <c r="F399" s="247">
        <v>2050804</v>
      </c>
      <c r="G399">
        <f>SUM(C399)</f>
        <v>0</v>
      </c>
      <c r="H399" s="247" t="s">
        <v>292</v>
      </c>
    </row>
    <row r="400" ht="20.1" customHeight="1" spans="1:8">
      <c r="A400" s="248" t="s">
        <v>293</v>
      </c>
      <c r="B400" s="249">
        <f>VLOOKUP(F400,'[14]表二（旧）'!$F$5:$G$1311,2,FALSE)</f>
        <v>143</v>
      </c>
      <c r="C400" s="157">
        <v>15</v>
      </c>
      <c r="D400" s="246">
        <f>IF(B400=0,"",ROUND(C400/B400*100,1))</f>
        <v>10.5</v>
      </c>
      <c r="E400" s="244"/>
      <c r="F400" s="247">
        <v>2050899</v>
      </c>
      <c r="G400">
        <f>SUM(C400)</f>
        <v>15</v>
      </c>
      <c r="H400" s="247" t="s">
        <v>293</v>
      </c>
    </row>
    <row r="401" ht="20.1" customHeight="1" spans="1:8">
      <c r="A401" s="248" t="s">
        <v>294</v>
      </c>
      <c r="B401" s="245">
        <f>SUM(B402:B407)</f>
        <v>1271</v>
      </c>
      <c r="C401" s="245">
        <f>SUM(C402:C407)</f>
        <v>3395</v>
      </c>
      <c r="D401" s="246">
        <f>IF(B401=0,"",ROUND(C401/B401*100,1))</f>
        <v>267.1</v>
      </c>
      <c r="E401" s="244"/>
      <c r="F401" s="247">
        <v>20509</v>
      </c>
      <c r="G401">
        <f>SUM(C401)</f>
        <v>3395</v>
      </c>
      <c r="H401" s="247" t="s">
        <v>294</v>
      </c>
    </row>
    <row r="402" ht="20.1" customHeight="1" spans="1:8">
      <c r="A402" s="250" t="s">
        <v>295</v>
      </c>
      <c r="B402" s="249">
        <f>VLOOKUP(F402,'[14]表二（旧）'!$F$5:$G$1311,2,FALSE)</f>
        <v>431</v>
      </c>
      <c r="C402" s="157">
        <v>845</v>
      </c>
      <c r="D402" s="246">
        <f>IF(B402=0,"",ROUND(C402/B402*100,1))</f>
        <v>196.1</v>
      </c>
      <c r="E402" s="244"/>
      <c r="F402" s="247">
        <v>2050901</v>
      </c>
      <c r="G402">
        <f>SUM(C402)</f>
        <v>845</v>
      </c>
      <c r="H402" s="247" t="s">
        <v>295</v>
      </c>
    </row>
    <row r="403" ht="20.1" customHeight="1" spans="1:8">
      <c r="A403" s="250" t="s">
        <v>296</v>
      </c>
      <c r="B403" s="249">
        <f>VLOOKUP(F403,'[14]表二（旧）'!$F$5:$G$1311,2,FALSE)</f>
        <v>0</v>
      </c>
      <c r="C403" s="157"/>
      <c r="D403" s="246" t="str">
        <f>IF(B403=0,"",ROUND(C403/B403*100,1))</f>
        <v/>
      </c>
      <c r="E403" s="244"/>
      <c r="F403" s="247">
        <v>2050902</v>
      </c>
      <c r="G403">
        <f>SUM(C403)</f>
        <v>0</v>
      </c>
      <c r="H403" s="247" t="s">
        <v>296</v>
      </c>
    </row>
    <row r="404" ht="20.1" customHeight="1" spans="1:8">
      <c r="A404" s="250" t="s">
        <v>297</v>
      </c>
      <c r="B404" s="249">
        <f>VLOOKUP(F404,'[14]表二（旧）'!$F$5:$G$1311,2,FALSE)</f>
        <v>0</v>
      </c>
      <c r="C404" s="157"/>
      <c r="D404" s="246" t="str">
        <f>IF(B404=0,"",ROUND(C404/B404*100,1))</f>
        <v/>
      </c>
      <c r="E404" s="244"/>
      <c r="F404" s="247">
        <v>2050903</v>
      </c>
      <c r="G404">
        <f>SUM(C404)</f>
        <v>0</v>
      </c>
      <c r="H404" s="247" t="s">
        <v>297</v>
      </c>
    </row>
    <row r="405" ht="20.1" customHeight="1" spans="1:8">
      <c r="A405" s="244" t="s">
        <v>298</v>
      </c>
      <c r="B405" s="249">
        <f>VLOOKUP(F405,'[14]表二（旧）'!$F$5:$G$1311,2,FALSE)</f>
        <v>0</v>
      </c>
      <c r="C405" s="157"/>
      <c r="D405" s="246" t="str">
        <f>IF(B405=0,"",ROUND(C405/B405*100,1))</f>
        <v/>
      </c>
      <c r="E405" s="244"/>
      <c r="F405" s="247">
        <v>2050904</v>
      </c>
      <c r="G405">
        <f>SUM(C405)</f>
        <v>0</v>
      </c>
      <c r="H405" s="247" t="s">
        <v>298</v>
      </c>
    </row>
    <row r="406" ht="20.1" customHeight="1" spans="1:8">
      <c r="A406" s="248" t="s">
        <v>299</v>
      </c>
      <c r="B406" s="249">
        <f>VLOOKUP(F406,'[14]表二（旧）'!$F$5:$G$1311,2,FALSE)</f>
        <v>0</v>
      </c>
      <c r="C406" s="157"/>
      <c r="D406" s="246" t="str">
        <f>IF(B406=0,"",ROUND(C406/B406*100,1))</f>
        <v/>
      </c>
      <c r="E406" s="244"/>
      <c r="F406" s="247">
        <v>2050905</v>
      </c>
      <c r="G406">
        <f>SUM(C406)</f>
        <v>0</v>
      </c>
      <c r="H406" s="247" t="s">
        <v>299</v>
      </c>
    </row>
    <row r="407" ht="20.1" customHeight="1" spans="1:8">
      <c r="A407" s="248" t="s">
        <v>300</v>
      </c>
      <c r="B407" s="249">
        <f>VLOOKUP(F407,'[14]表二（旧）'!$F$5:$G$1311,2,FALSE)</f>
        <v>840</v>
      </c>
      <c r="C407" s="157">
        <v>2550</v>
      </c>
      <c r="D407" s="246">
        <f>IF(B407=0,"",ROUND(C407/B407*100,1))</f>
        <v>303.6</v>
      </c>
      <c r="E407" s="244"/>
      <c r="F407" s="247">
        <v>2050999</v>
      </c>
      <c r="G407">
        <f>SUM(C407)</f>
        <v>2550</v>
      </c>
      <c r="H407" s="247" t="s">
        <v>300</v>
      </c>
    </row>
    <row r="408" ht="20.1" customHeight="1" spans="1:8">
      <c r="A408" s="248" t="s">
        <v>301</v>
      </c>
      <c r="B408" s="249">
        <f>VLOOKUP(F408,'[14]表二（旧）'!$F$5:$G$1311,2,FALSE)</f>
        <v>390</v>
      </c>
      <c r="C408" s="157">
        <v>51</v>
      </c>
      <c r="D408" s="246">
        <f>IF(B408=0,"",ROUND(C408/B408*100,1))</f>
        <v>13.1</v>
      </c>
      <c r="E408" s="244"/>
      <c r="F408" s="247">
        <v>20599</v>
      </c>
      <c r="G408">
        <f>SUM(C408)</f>
        <v>51</v>
      </c>
      <c r="H408" s="247" t="s">
        <v>301</v>
      </c>
    </row>
    <row r="409" ht="20.1" customHeight="1" spans="1:8">
      <c r="A409" s="244" t="s">
        <v>302</v>
      </c>
      <c r="B409" s="245">
        <f>SUM(B410,B415,B424,B430,B436,B441,B446,B453,B457,B460,)</f>
        <v>1423</v>
      </c>
      <c r="C409" s="245">
        <f>SUM(C410,C415,C424,C430,C436,C441,C446,C453,C457,C460,)</f>
        <v>1750</v>
      </c>
      <c r="D409" s="246">
        <f>IF(B409=0,"",ROUND(C409/B409*100,1))</f>
        <v>123</v>
      </c>
      <c r="E409" s="244"/>
      <c r="F409" s="247">
        <v>206</v>
      </c>
      <c r="G409">
        <f>SUM(C409)</f>
        <v>1750</v>
      </c>
      <c r="H409" s="247" t="s">
        <v>302</v>
      </c>
    </row>
    <row r="410" ht="20.1" customHeight="1" spans="1:8">
      <c r="A410" s="250" t="s">
        <v>303</v>
      </c>
      <c r="B410" s="245">
        <f>SUM(B411:B414)</f>
        <v>82</v>
      </c>
      <c r="C410" s="245">
        <f>SUM(C411:C414)</f>
        <v>82</v>
      </c>
      <c r="D410" s="246">
        <f>IF(B410=0,"",ROUND(C410/B410*100,1))</f>
        <v>100</v>
      </c>
      <c r="E410" s="244"/>
      <c r="F410" s="247">
        <v>20601</v>
      </c>
      <c r="G410">
        <f>SUM(C410)</f>
        <v>82</v>
      </c>
      <c r="H410" s="247" t="s">
        <v>303</v>
      </c>
    </row>
    <row r="411" ht="20.1" customHeight="1" spans="1:8">
      <c r="A411" s="248" t="s">
        <v>44</v>
      </c>
      <c r="B411" s="249">
        <f>VLOOKUP(F411,'[14]表二（旧）'!$F$5:$G$1311,2,FALSE)</f>
        <v>74</v>
      </c>
      <c r="C411" s="157">
        <v>82</v>
      </c>
      <c r="D411" s="246">
        <f>IF(B411=0,"",ROUND(C411/B411*100,1))</f>
        <v>110.8</v>
      </c>
      <c r="E411" s="244"/>
      <c r="F411" s="247">
        <v>2060101</v>
      </c>
      <c r="G411">
        <f>SUM(C411)</f>
        <v>82</v>
      </c>
      <c r="H411" s="247" t="s">
        <v>44</v>
      </c>
    </row>
    <row r="412" ht="20.1" customHeight="1" spans="1:8">
      <c r="A412" s="248" t="s">
        <v>45</v>
      </c>
      <c r="B412" s="249">
        <f>VLOOKUP(F412,'[14]表二（旧）'!$F$5:$G$1311,2,FALSE)</f>
        <v>0</v>
      </c>
      <c r="C412" s="157"/>
      <c r="D412" s="246" t="str">
        <f>IF(B412=0,"",ROUND(C412/B412*100,1))</f>
        <v/>
      </c>
      <c r="E412" s="244"/>
      <c r="F412" s="247">
        <v>2060102</v>
      </c>
      <c r="G412">
        <f>SUM(C412)</f>
        <v>0</v>
      </c>
      <c r="H412" s="247" t="s">
        <v>45</v>
      </c>
    </row>
    <row r="413" ht="20.1" customHeight="1" spans="1:8">
      <c r="A413" s="248" t="s">
        <v>46</v>
      </c>
      <c r="B413" s="249">
        <f>VLOOKUP(F413,'[14]表二（旧）'!$F$5:$G$1311,2,FALSE)</f>
        <v>0</v>
      </c>
      <c r="C413" s="157"/>
      <c r="D413" s="246" t="str">
        <f>IF(B413=0,"",ROUND(C413/B413*100,1))</f>
        <v/>
      </c>
      <c r="E413" s="244"/>
      <c r="F413" s="247">
        <v>2060103</v>
      </c>
      <c r="G413">
        <f>SUM(C413)</f>
        <v>0</v>
      </c>
      <c r="H413" s="247" t="s">
        <v>46</v>
      </c>
    </row>
    <row r="414" ht="20.1" customHeight="1" spans="1:8">
      <c r="A414" s="250" t="s">
        <v>304</v>
      </c>
      <c r="B414" s="249">
        <f>VLOOKUP(F414,'[14]表二（旧）'!$F$5:$G$1311,2,FALSE)</f>
        <v>8</v>
      </c>
      <c r="C414" s="157"/>
      <c r="D414" s="246">
        <f>IF(B414=0,"",ROUND(C414/B414*100,1))</f>
        <v>0</v>
      </c>
      <c r="E414" s="244"/>
      <c r="F414" s="247">
        <v>2060199</v>
      </c>
      <c r="G414">
        <f>SUM(C414)</f>
        <v>0</v>
      </c>
      <c r="H414" s="247" t="s">
        <v>304</v>
      </c>
    </row>
    <row r="415" ht="20.1" customHeight="1" spans="1:8">
      <c r="A415" s="248" t="s">
        <v>305</v>
      </c>
      <c r="B415" s="245">
        <f>SUM(B416:B423)</f>
        <v>0</v>
      </c>
      <c r="C415" s="245">
        <f>SUM(C416:C423)</f>
        <v>0</v>
      </c>
      <c r="D415" s="246" t="str">
        <f>IF(B415=0,"",ROUND(C415/B415*100,1))</f>
        <v/>
      </c>
      <c r="E415" s="244"/>
      <c r="F415" s="247">
        <v>20602</v>
      </c>
      <c r="G415">
        <f>SUM(C415)</f>
        <v>0</v>
      </c>
      <c r="H415" s="247" t="s">
        <v>305</v>
      </c>
    </row>
    <row r="416" ht="20.1" customHeight="1" spans="1:8">
      <c r="A416" s="248" t="s">
        <v>306</v>
      </c>
      <c r="B416" s="249">
        <f>VLOOKUP(F416,'[14]表二（旧）'!$F$5:$G$1311,2,FALSE)</f>
        <v>0</v>
      </c>
      <c r="C416" s="157"/>
      <c r="D416" s="246" t="str">
        <f>IF(B416=0,"",ROUND(C416/B416*100,1))</f>
        <v/>
      </c>
      <c r="E416" s="244"/>
      <c r="F416" s="247">
        <v>2060201</v>
      </c>
      <c r="G416">
        <f>SUM(C416)</f>
        <v>0</v>
      </c>
      <c r="H416" s="247" t="s">
        <v>306</v>
      </c>
    </row>
    <row r="417" ht="20.1" customHeight="1" spans="1:8">
      <c r="A417" s="248" t="s">
        <v>307</v>
      </c>
      <c r="B417" s="249">
        <f>VLOOKUP(F417,'[14]表二（旧）'!$F$5:$G$1311,2,FALSE)</f>
        <v>0</v>
      </c>
      <c r="C417" s="157"/>
      <c r="D417" s="246" t="str">
        <f>IF(B417=0,"",ROUND(C417/B417*100,1))</f>
        <v/>
      </c>
      <c r="E417" s="244"/>
      <c r="F417" s="247">
        <v>2060202</v>
      </c>
      <c r="G417">
        <f>SUM(C417)</f>
        <v>0</v>
      </c>
      <c r="H417" s="247" t="s">
        <v>307</v>
      </c>
    </row>
    <row r="418" ht="20.1" customHeight="1" spans="1:8">
      <c r="A418" s="244" t="s">
        <v>308</v>
      </c>
      <c r="B418" s="249">
        <f>VLOOKUP(F418,'[14]表二（旧）'!$F$5:$G$1311,2,FALSE)</f>
        <v>0</v>
      </c>
      <c r="C418" s="157"/>
      <c r="D418" s="246" t="str">
        <f>IF(B418=0,"",ROUND(C418/B418*100,1))</f>
        <v/>
      </c>
      <c r="E418" s="244"/>
      <c r="F418" s="247">
        <v>2060203</v>
      </c>
      <c r="G418">
        <f>SUM(C418)</f>
        <v>0</v>
      </c>
      <c r="H418" s="247" t="s">
        <v>308</v>
      </c>
    </row>
    <row r="419" ht="20.1" customHeight="1" spans="1:8">
      <c r="A419" s="248" t="s">
        <v>309</v>
      </c>
      <c r="B419" s="249">
        <f>VLOOKUP(F419,'[14]表二（旧）'!$F$5:$G$1311,2,FALSE)</f>
        <v>0</v>
      </c>
      <c r="C419" s="157"/>
      <c r="D419" s="246" t="str">
        <f>IF(B419=0,"",ROUND(C419/B419*100,1))</f>
        <v/>
      </c>
      <c r="E419" s="244"/>
      <c r="F419" s="247">
        <v>2060204</v>
      </c>
      <c r="G419">
        <f>SUM(C419)</f>
        <v>0</v>
      </c>
      <c r="H419" s="247" t="s">
        <v>309</v>
      </c>
    </row>
    <row r="420" ht="20.1" customHeight="1" spans="1:8">
      <c r="A420" s="248" t="s">
        <v>310</v>
      </c>
      <c r="B420" s="249">
        <f>VLOOKUP(F420,'[14]表二（旧）'!$F$5:$G$1311,2,FALSE)</f>
        <v>0</v>
      </c>
      <c r="C420" s="157"/>
      <c r="D420" s="246" t="str">
        <f>IF(B420=0,"",ROUND(C420/B420*100,1))</f>
        <v/>
      </c>
      <c r="E420" s="244"/>
      <c r="F420" s="247">
        <v>2060205</v>
      </c>
      <c r="G420">
        <f>SUM(C420)</f>
        <v>0</v>
      </c>
      <c r="H420" s="247" t="s">
        <v>310</v>
      </c>
    </row>
    <row r="421" ht="20.1" customHeight="1" spans="1:8">
      <c r="A421" s="248" t="s">
        <v>311</v>
      </c>
      <c r="B421" s="249">
        <f>VLOOKUP(F421,'[14]表二（旧）'!$F$5:$G$1311,2,FALSE)</f>
        <v>0</v>
      </c>
      <c r="C421" s="157"/>
      <c r="D421" s="246" t="str">
        <f>IF(B421=0,"",ROUND(C421/B421*100,1))</f>
        <v/>
      </c>
      <c r="E421" s="244"/>
      <c r="F421" s="247">
        <v>2060206</v>
      </c>
      <c r="G421">
        <f>SUM(C421)</f>
        <v>0</v>
      </c>
      <c r="H421" s="247" t="s">
        <v>311</v>
      </c>
    </row>
    <row r="422" ht="20.1" customHeight="1" spans="1:8">
      <c r="A422" s="250" t="s">
        <v>312</v>
      </c>
      <c r="B422" s="249">
        <f>VLOOKUP(F422,'[14]表二（旧）'!$F$5:$G$1311,2,FALSE)</f>
        <v>0</v>
      </c>
      <c r="C422" s="157"/>
      <c r="D422" s="246" t="str">
        <f>IF(B422=0,"",ROUND(C422/B422*100,1))</f>
        <v/>
      </c>
      <c r="E422" s="244"/>
      <c r="F422" s="247">
        <v>2060207</v>
      </c>
      <c r="G422">
        <f>SUM(C422)</f>
        <v>0</v>
      </c>
      <c r="H422" s="247" t="s">
        <v>312</v>
      </c>
    </row>
    <row r="423" ht="20.1" customHeight="1" spans="1:8">
      <c r="A423" s="250" t="s">
        <v>313</v>
      </c>
      <c r="B423" s="249">
        <f>VLOOKUP(F423,'[14]表二（旧）'!$F$5:$G$1311,2,FALSE)</f>
        <v>0</v>
      </c>
      <c r="C423" s="157"/>
      <c r="D423" s="246" t="str">
        <f>IF(B423=0,"",ROUND(C423/B423*100,1))</f>
        <v/>
      </c>
      <c r="E423" s="244"/>
      <c r="F423" s="247">
        <v>2060299</v>
      </c>
      <c r="G423">
        <f>SUM(C423)</f>
        <v>0</v>
      </c>
      <c r="H423" s="247" t="s">
        <v>313</v>
      </c>
    </row>
    <row r="424" ht="20.1" customHeight="1" spans="1:8">
      <c r="A424" s="250" t="s">
        <v>314</v>
      </c>
      <c r="B424" s="245">
        <f>SUM(B425:B429)</f>
        <v>1227</v>
      </c>
      <c r="C424" s="245">
        <f>SUM(C425:C429)</f>
        <v>82</v>
      </c>
      <c r="D424" s="246">
        <f>IF(B424=0,"",ROUND(C424/B424*100,1))</f>
        <v>6.7</v>
      </c>
      <c r="E424" s="244"/>
      <c r="F424" s="247">
        <v>20603</v>
      </c>
      <c r="G424">
        <f>SUM(C424)</f>
        <v>82</v>
      </c>
      <c r="H424" s="247" t="s">
        <v>314</v>
      </c>
    </row>
    <row r="425" ht="20.1" customHeight="1" spans="1:8">
      <c r="A425" s="248" t="s">
        <v>306</v>
      </c>
      <c r="B425" s="249">
        <f>VLOOKUP(F425,'[14]表二（旧）'!$F$5:$G$1311,2,FALSE)</f>
        <v>0</v>
      </c>
      <c r="C425" s="157"/>
      <c r="D425" s="246" t="str">
        <f>IF(B425=0,"",ROUND(C425/B425*100,1))</f>
        <v/>
      </c>
      <c r="E425" s="244"/>
      <c r="F425" s="247">
        <v>2060301</v>
      </c>
      <c r="G425">
        <f>SUM(C425)</f>
        <v>0</v>
      </c>
      <c r="H425" s="247" t="s">
        <v>306</v>
      </c>
    </row>
    <row r="426" ht="20.1" customHeight="1" spans="1:8">
      <c r="A426" s="248" t="s">
        <v>315</v>
      </c>
      <c r="B426" s="249">
        <f>VLOOKUP(F426,'[14]表二（旧）'!$F$5:$G$1311,2,FALSE)</f>
        <v>0</v>
      </c>
      <c r="C426" s="157">
        <v>82</v>
      </c>
      <c r="D426" s="246" t="str">
        <f>IF(B426=0,"",ROUND(C426/B426*100,1))</f>
        <v/>
      </c>
      <c r="E426" s="244"/>
      <c r="F426" s="247">
        <v>2060302</v>
      </c>
      <c r="G426">
        <f>SUM(C426)</f>
        <v>82</v>
      </c>
      <c r="H426" s="247" t="s">
        <v>315</v>
      </c>
    </row>
    <row r="427" ht="20.1" customHeight="1" spans="1:8">
      <c r="A427" s="248" t="s">
        <v>316</v>
      </c>
      <c r="B427" s="249">
        <f>VLOOKUP(F427,'[14]表二（旧）'!$F$5:$G$1311,2,FALSE)</f>
        <v>0</v>
      </c>
      <c r="C427" s="157"/>
      <c r="D427" s="246" t="str">
        <f>IF(B427=0,"",ROUND(C427/B427*100,1))</f>
        <v/>
      </c>
      <c r="E427" s="244"/>
      <c r="F427" s="247">
        <v>2060303</v>
      </c>
      <c r="G427">
        <f>SUM(C427)</f>
        <v>0</v>
      </c>
      <c r="H427" s="247" t="s">
        <v>316</v>
      </c>
    </row>
    <row r="428" ht="20.1" customHeight="1" spans="1:8">
      <c r="A428" s="250" t="s">
        <v>317</v>
      </c>
      <c r="B428" s="249">
        <f>VLOOKUP(F428,'[14]表二（旧）'!$F$5:$G$1311,2,FALSE)</f>
        <v>0</v>
      </c>
      <c r="C428" s="157"/>
      <c r="D428" s="246" t="str">
        <f>IF(B428=0,"",ROUND(C428/B428*100,1))</f>
        <v/>
      </c>
      <c r="E428" s="244"/>
      <c r="F428" s="247">
        <v>2060304</v>
      </c>
      <c r="G428">
        <f>SUM(C428)</f>
        <v>0</v>
      </c>
      <c r="H428" s="247" t="s">
        <v>317</v>
      </c>
    </row>
    <row r="429" ht="20.1" customHeight="1" spans="1:8">
      <c r="A429" s="250" t="s">
        <v>318</v>
      </c>
      <c r="B429" s="249">
        <f>VLOOKUP(F429,'[14]表二（旧）'!$F$5:$G$1311,2,FALSE)</f>
        <v>1227</v>
      </c>
      <c r="C429" s="157"/>
      <c r="D429" s="246">
        <f>IF(B429=0,"",ROUND(C429/B429*100,1))</f>
        <v>0</v>
      </c>
      <c r="E429" s="244"/>
      <c r="F429" s="247">
        <v>2060399</v>
      </c>
      <c r="G429">
        <f>SUM(C429)</f>
        <v>0</v>
      </c>
      <c r="H429" s="247" t="s">
        <v>318</v>
      </c>
    </row>
    <row r="430" ht="20.1" customHeight="1" spans="1:8">
      <c r="A430" s="250" t="s">
        <v>319</v>
      </c>
      <c r="B430" s="245">
        <f>SUM(B431:B435)</f>
        <v>70</v>
      </c>
      <c r="C430" s="245">
        <f>SUM(C431:C435)</f>
        <v>72</v>
      </c>
      <c r="D430" s="246">
        <f>IF(B430=0,"",ROUND(C430/B430*100,1))</f>
        <v>102.9</v>
      </c>
      <c r="E430" s="244"/>
      <c r="F430" s="247">
        <v>20604</v>
      </c>
      <c r="G430">
        <f>SUM(C430)</f>
        <v>72</v>
      </c>
      <c r="H430" s="247" t="s">
        <v>319</v>
      </c>
    </row>
    <row r="431" ht="20.1" customHeight="1" spans="1:8">
      <c r="A431" s="244" t="s">
        <v>306</v>
      </c>
      <c r="B431" s="249">
        <f>VLOOKUP(F431,'[14]表二（旧）'!$F$5:$G$1311,2,FALSE)</f>
        <v>0</v>
      </c>
      <c r="C431" s="157"/>
      <c r="D431" s="246" t="str">
        <f>IF(B431=0,"",ROUND(C431/B431*100,1))</f>
        <v/>
      </c>
      <c r="E431" s="244"/>
      <c r="F431" s="247">
        <v>2060401</v>
      </c>
      <c r="G431">
        <f>SUM(C431)</f>
        <v>0</v>
      </c>
      <c r="H431" s="247" t="s">
        <v>306</v>
      </c>
    </row>
    <row r="432" ht="20.1" customHeight="1" spans="1:8">
      <c r="A432" s="248" t="s">
        <v>320</v>
      </c>
      <c r="B432" s="249">
        <f>VLOOKUP(F432,'[14]表二（旧）'!$F$5:$G$1311,2,FALSE)</f>
        <v>0</v>
      </c>
      <c r="C432" s="157">
        <v>29</v>
      </c>
      <c r="D432" s="246" t="str">
        <f>IF(B432=0,"",ROUND(C432/B432*100,1))</f>
        <v/>
      </c>
      <c r="E432" s="244"/>
      <c r="F432" s="247">
        <v>2060402</v>
      </c>
      <c r="G432">
        <f>SUM(C432)</f>
        <v>29</v>
      </c>
      <c r="H432" s="247" t="s">
        <v>320</v>
      </c>
    </row>
    <row r="433" ht="20.1" customHeight="1" spans="1:8">
      <c r="A433" s="248" t="s">
        <v>321</v>
      </c>
      <c r="B433" s="249">
        <f>VLOOKUP(F433,'[14]表二（旧）'!$F$5:$G$1311,2,FALSE)</f>
        <v>0</v>
      </c>
      <c r="C433" s="157"/>
      <c r="D433" s="246" t="str">
        <f>IF(B433=0,"",ROUND(C433/B433*100,1))</f>
        <v/>
      </c>
      <c r="E433" s="244"/>
      <c r="F433" s="247">
        <v>2060403</v>
      </c>
      <c r="G433">
        <f>SUM(C433)</f>
        <v>0</v>
      </c>
      <c r="H433" s="247" t="s">
        <v>321</v>
      </c>
    </row>
    <row r="434" ht="20.1" customHeight="1" spans="1:8">
      <c r="A434" s="248" t="s">
        <v>322</v>
      </c>
      <c r="B434" s="249">
        <f>VLOOKUP(F434,'[14]表二（旧）'!$F$5:$G$1311,2,FALSE)</f>
        <v>0</v>
      </c>
      <c r="C434" s="157"/>
      <c r="D434" s="246" t="str">
        <f>IF(B434=0,"",ROUND(C434/B434*100,1))</f>
        <v/>
      </c>
      <c r="E434" s="244"/>
      <c r="F434" s="247">
        <v>2060404</v>
      </c>
      <c r="G434">
        <f>SUM(C434)</f>
        <v>0</v>
      </c>
      <c r="H434" s="247" t="s">
        <v>322</v>
      </c>
    </row>
    <row r="435" ht="20.1" customHeight="1" spans="1:8">
      <c r="A435" s="250" t="s">
        <v>323</v>
      </c>
      <c r="B435" s="249">
        <f>VLOOKUP(F435,'[14]表二（旧）'!$F$5:$G$1311,2,FALSE)</f>
        <v>70</v>
      </c>
      <c r="C435" s="157">
        <v>43</v>
      </c>
      <c r="D435" s="246">
        <f>IF(B435=0,"",ROUND(C435/B435*100,1))</f>
        <v>61.4</v>
      </c>
      <c r="E435" s="244"/>
      <c r="F435" s="247">
        <v>2060499</v>
      </c>
      <c r="G435">
        <f>SUM(C435)</f>
        <v>43</v>
      </c>
      <c r="H435" s="247" t="s">
        <v>323</v>
      </c>
    </row>
    <row r="436" ht="20.1" customHeight="1" spans="1:8">
      <c r="A436" s="250" t="s">
        <v>324</v>
      </c>
      <c r="B436" s="245">
        <f>SUM(B437:B440)</f>
        <v>0</v>
      </c>
      <c r="C436" s="245">
        <f>SUM(C437:C440)</f>
        <v>1500</v>
      </c>
      <c r="D436" s="246" t="str">
        <f>IF(B436=0,"",ROUND(C436/B436*100,1))</f>
        <v/>
      </c>
      <c r="E436" s="244"/>
      <c r="F436" s="247">
        <v>20605</v>
      </c>
      <c r="G436">
        <f>SUM(C436)</f>
        <v>1500</v>
      </c>
      <c r="H436" s="247" t="s">
        <v>324</v>
      </c>
    </row>
    <row r="437" ht="20.1" customHeight="1" spans="1:8">
      <c r="A437" s="250" t="s">
        <v>306</v>
      </c>
      <c r="B437" s="249">
        <f>VLOOKUP(F437,'[14]表二（旧）'!$F$5:$G$1311,2,FALSE)</f>
        <v>0</v>
      </c>
      <c r="C437" s="157"/>
      <c r="D437" s="246" t="str">
        <f>IF(B437=0,"",ROUND(C437/B437*100,1))</f>
        <v/>
      </c>
      <c r="E437" s="244"/>
      <c r="F437" s="247">
        <v>2060501</v>
      </c>
      <c r="G437">
        <f>SUM(C437)</f>
        <v>0</v>
      </c>
      <c r="H437" s="247" t="s">
        <v>306</v>
      </c>
    </row>
    <row r="438" ht="20.1" customHeight="1" spans="1:8">
      <c r="A438" s="248" t="s">
        <v>325</v>
      </c>
      <c r="B438" s="249">
        <f>VLOOKUP(F438,'[14]表二（旧）'!$F$5:$G$1311,2,FALSE)</f>
        <v>0</v>
      </c>
      <c r="C438" s="157"/>
      <c r="D438" s="246" t="str">
        <f>IF(B438=0,"",ROUND(C438/B438*100,1))</f>
        <v/>
      </c>
      <c r="E438" s="244"/>
      <c r="F438" s="247">
        <v>2060502</v>
      </c>
      <c r="G438">
        <f>SUM(C438)</f>
        <v>0</v>
      </c>
      <c r="H438" s="247" t="s">
        <v>325</v>
      </c>
    </row>
    <row r="439" ht="20.1" customHeight="1" spans="1:8">
      <c r="A439" s="248" t="s">
        <v>326</v>
      </c>
      <c r="B439" s="249">
        <f>VLOOKUP(F439,'[14]表二（旧）'!$F$5:$G$1311,2,FALSE)</f>
        <v>0</v>
      </c>
      <c r="C439" s="157">
        <v>1500</v>
      </c>
      <c r="D439" s="246" t="str">
        <f>IF(B439=0,"",ROUND(C439/B439*100,1))</f>
        <v/>
      </c>
      <c r="E439" s="244"/>
      <c r="F439" s="247">
        <v>2060503</v>
      </c>
      <c r="G439">
        <f>SUM(C439)</f>
        <v>1500</v>
      </c>
      <c r="H439" s="247" t="s">
        <v>326</v>
      </c>
    </row>
    <row r="440" ht="20.1" customHeight="1" spans="1:8">
      <c r="A440" s="248" t="s">
        <v>327</v>
      </c>
      <c r="B440" s="249">
        <f>VLOOKUP(F440,'[14]表二（旧）'!$F$5:$G$1311,2,FALSE)</f>
        <v>0</v>
      </c>
      <c r="C440" s="157"/>
      <c r="D440" s="246" t="str">
        <f>IF(B440=0,"",ROUND(C440/B440*100,1))</f>
        <v/>
      </c>
      <c r="E440" s="244"/>
      <c r="F440" s="247">
        <v>2060599</v>
      </c>
      <c r="G440">
        <f>SUM(C440)</f>
        <v>0</v>
      </c>
      <c r="H440" s="247" t="s">
        <v>327</v>
      </c>
    </row>
    <row r="441" ht="20.1" customHeight="1" spans="1:8">
      <c r="A441" s="250" t="s">
        <v>328</v>
      </c>
      <c r="B441" s="245">
        <f>SUM(B442:B445)</f>
        <v>0</v>
      </c>
      <c r="C441" s="245">
        <f>SUM(C442:C445)</f>
        <v>0</v>
      </c>
      <c r="D441" s="246" t="str">
        <f>IF(B441=0,"",ROUND(C441/B441*100,1))</f>
        <v/>
      </c>
      <c r="E441" s="244"/>
      <c r="F441" s="247">
        <v>20606</v>
      </c>
      <c r="G441">
        <f>SUM(C441)</f>
        <v>0</v>
      </c>
      <c r="H441" s="247" t="s">
        <v>328</v>
      </c>
    </row>
    <row r="442" ht="20.1" customHeight="1" spans="1:8">
      <c r="A442" s="250" t="s">
        <v>329</v>
      </c>
      <c r="B442" s="249">
        <f>VLOOKUP(F442,'[14]表二（旧）'!$F$5:$G$1311,2,FALSE)</f>
        <v>0</v>
      </c>
      <c r="C442" s="157"/>
      <c r="D442" s="246" t="str">
        <f>IF(B442=0,"",ROUND(C442/B442*100,1))</f>
        <v/>
      </c>
      <c r="E442" s="244"/>
      <c r="F442" s="247">
        <v>2060601</v>
      </c>
      <c r="G442">
        <f>SUM(C442)</f>
        <v>0</v>
      </c>
      <c r="H442" s="247" t="s">
        <v>329</v>
      </c>
    </row>
    <row r="443" ht="20.1" customHeight="1" spans="1:8">
      <c r="A443" s="250" t="s">
        <v>330</v>
      </c>
      <c r="B443" s="249">
        <f>VLOOKUP(F443,'[14]表二（旧）'!$F$5:$G$1311,2,FALSE)</f>
        <v>0</v>
      </c>
      <c r="C443" s="157"/>
      <c r="D443" s="246" t="str">
        <f>IF(B443=0,"",ROUND(C443/B443*100,1))</f>
        <v/>
      </c>
      <c r="E443" s="244"/>
      <c r="F443" s="247">
        <v>2060602</v>
      </c>
      <c r="G443">
        <f>SUM(C443)</f>
        <v>0</v>
      </c>
      <c r="H443" s="247" t="s">
        <v>330</v>
      </c>
    </row>
    <row r="444" ht="20.1" customHeight="1" spans="1:8">
      <c r="A444" s="250" t="s">
        <v>331</v>
      </c>
      <c r="B444" s="249">
        <f>VLOOKUP(F444,'[14]表二（旧）'!$F$5:$G$1311,2,FALSE)</f>
        <v>0</v>
      </c>
      <c r="C444" s="157"/>
      <c r="D444" s="246" t="str">
        <f>IF(B444=0,"",ROUND(C444/B444*100,1))</f>
        <v/>
      </c>
      <c r="E444" s="244"/>
      <c r="F444" s="247">
        <v>2060603</v>
      </c>
      <c r="G444">
        <f>SUM(C444)</f>
        <v>0</v>
      </c>
      <c r="H444" s="247" t="s">
        <v>331</v>
      </c>
    </row>
    <row r="445" ht="20.1" customHeight="1" spans="1:8">
      <c r="A445" s="250" t="s">
        <v>332</v>
      </c>
      <c r="B445" s="249">
        <f>VLOOKUP(F445,'[14]表二（旧）'!$F$5:$G$1311,2,FALSE)</f>
        <v>0</v>
      </c>
      <c r="C445" s="157"/>
      <c r="D445" s="246" t="str">
        <f>IF(B445=0,"",ROUND(C445/B445*100,1))</f>
        <v/>
      </c>
      <c r="E445" s="244"/>
      <c r="F445" s="247">
        <v>2060699</v>
      </c>
      <c r="G445">
        <f>SUM(C445)</f>
        <v>0</v>
      </c>
      <c r="H445" s="247" t="s">
        <v>332</v>
      </c>
    </row>
    <row r="446" ht="20.1" customHeight="1" spans="1:8">
      <c r="A446" s="248" t="s">
        <v>333</v>
      </c>
      <c r="B446" s="245">
        <f>SUM(B447:B452)</f>
        <v>24</v>
      </c>
      <c r="C446" s="245">
        <f>SUM(C447:C452)</f>
        <v>14</v>
      </c>
      <c r="D446" s="246">
        <f>IF(B446=0,"",ROUND(C446/B446*100,1))</f>
        <v>58.3</v>
      </c>
      <c r="E446" s="244"/>
      <c r="F446" s="247">
        <v>20607</v>
      </c>
      <c r="G446">
        <f>SUM(C446)</f>
        <v>14</v>
      </c>
      <c r="H446" s="247" t="s">
        <v>333</v>
      </c>
    </row>
    <row r="447" ht="20.1" customHeight="1" spans="1:8">
      <c r="A447" s="248" t="s">
        <v>306</v>
      </c>
      <c r="B447" s="249">
        <f>VLOOKUP(F447,'[14]表二（旧）'!$F$5:$G$1311,2,FALSE)</f>
        <v>0</v>
      </c>
      <c r="C447" s="157"/>
      <c r="D447" s="246" t="str">
        <f>IF(B447=0,"",ROUND(C447/B447*100,1))</f>
        <v/>
      </c>
      <c r="E447" s="244"/>
      <c r="F447" s="247">
        <v>2060701</v>
      </c>
      <c r="G447">
        <f>SUM(C447)</f>
        <v>0</v>
      </c>
      <c r="H447" s="247" t="s">
        <v>306</v>
      </c>
    </row>
    <row r="448" ht="20.1" customHeight="1" spans="1:8">
      <c r="A448" s="250" t="s">
        <v>334</v>
      </c>
      <c r="B448" s="249">
        <f>VLOOKUP(F448,'[14]表二（旧）'!$F$5:$G$1311,2,FALSE)</f>
        <v>24</v>
      </c>
      <c r="C448" s="157">
        <v>14</v>
      </c>
      <c r="D448" s="246">
        <f>IF(B448=0,"",ROUND(C448/B448*100,1))</f>
        <v>58.3</v>
      </c>
      <c r="E448" s="244"/>
      <c r="F448" s="247">
        <v>2060702</v>
      </c>
      <c r="G448">
        <f>SUM(C448)</f>
        <v>14</v>
      </c>
      <c r="H448" s="247" t="s">
        <v>334</v>
      </c>
    </row>
    <row r="449" ht="20.1" customHeight="1" spans="1:8">
      <c r="A449" s="250" t="s">
        <v>335</v>
      </c>
      <c r="B449" s="249">
        <f>VLOOKUP(F449,'[14]表二（旧）'!$F$5:$G$1311,2,FALSE)</f>
        <v>0</v>
      </c>
      <c r="C449" s="157"/>
      <c r="D449" s="246" t="str">
        <f>IF(B449=0,"",ROUND(C449/B449*100,1))</f>
        <v/>
      </c>
      <c r="E449" s="244"/>
      <c r="F449" s="247">
        <v>2060703</v>
      </c>
      <c r="G449">
        <f>SUM(C449)</f>
        <v>0</v>
      </c>
      <c r="H449" s="247" t="s">
        <v>335</v>
      </c>
    </row>
    <row r="450" ht="20.1" customHeight="1" spans="1:8">
      <c r="A450" s="250" t="s">
        <v>336</v>
      </c>
      <c r="B450" s="249">
        <f>VLOOKUP(F450,'[14]表二（旧）'!$F$5:$G$1311,2,FALSE)</f>
        <v>0</v>
      </c>
      <c r="C450" s="157"/>
      <c r="D450" s="246" t="str">
        <f>IF(B450=0,"",ROUND(C450/B450*100,1))</f>
        <v/>
      </c>
      <c r="E450" s="244"/>
      <c r="F450" s="247">
        <v>2060704</v>
      </c>
      <c r="G450">
        <f>SUM(C450)</f>
        <v>0</v>
      </c>
      <c r="H450" s="247" t="s">
        <v>336</v>
      </c>
    </row>
    <row r="451" ht="20.1" customHeight="1" spans="1:8">
      <c r="A451" s="248" t="s">
        <v>337</v>
      </c>
      <c r="B451" s="249">
        <f>VLOOKUP(F451,'[14]表二（旧）'!$F$5:$G$1311,2,FALSE)</f>
        <v>0</v>
      </c>
      <c r="C451" s="157"/>
      <c r="D451" s="246" t="str">
        <f>IF(B451=0,"",ROUND(C451/B451*100,1))</f>
        <v/>
      </c>
      <c r="E451" s="244"/>
      <c r="F451" s="247">
        <v>2060705</v>
      </c>
      <c r="G451">
        <f>SUM(C451)</f>
        <v>0</v>
      </c>
      <c r="H451" s="247" t="s">
        <v>337</v>
      </c>
    </row>
    <row r="452" ht="20.1" customHeight="1" spans="1:8">
      <c r="A452" s="248" t="s">
        <v>338</v>
      </c>
      <c r="B452" s="249">
        <f>VLOOKUP(F452,'[14]表二（旧）'!$F$5:$G$1311,2,FALSE)</f>
        <v>0</v>
      </c>
      <c r="C452" s="157"/>
      <c r="D452" s="246" t="str">
        <f>IF(B452=0,"",ROUND(C452/B452*100,1))</f>
        <v/>
      </c>
      <c r="E452" s="244"/>
      <c r="F452" s="247">
        <v>2060799</v>
      </c>
      <c r="G452">
        <f>SUM(C452)</f>
        <v>0</v>
      </c>
      <c r="H452" s="247" t="s">
        <v>338</v>
      </c>
    </row>
    <row r="453" ht="20.1" customHeight="1" spans="1:8">
      <c r="A453" s="248" t="s">
        <v>339</v>
      </c>
      <c r="B453" s="245">
        <f>SUM(B454:B456)</f>
        <v>0</v>
      </c>
      <c r="C453" s="245">
        <f>SUM(C454:C456)</f>
        <v>0</v>
      </c>
      <c r="D453" s="246" t="str">
        <f t="shared" ref="D453:D516" si="14">IF(B453=0,"",ROUND(C453/B453*100,1))</f>
        <v/>
      </c>
      <c r="E453" s="244"/>
      <c r="F453" s="247">
        <v>20608</v>
      </c>
      <c r="G453">
        <f t="shared" ref="G453:G516" si="15">SUM(C453)</f>
        <v>0</v>
      </c>
      <c r="H453" s="247" t="s">
        <v>339</v>
      </c>
    </row>
    <row r="454" ht="20.1" customHeight="1" spans="1:8">
      <c r="A454" s="250" t="s">
        <v>340</v>
      </c>
      <c r="B454" s="249">
        <f>VLOOKUP(F454,'[14]表二（旧）'!$F$5:$G$1311,2,FALSE)</f>
        <v>0</v>
      </c>
      <c r="C454" s="157"/>
      <c r="D454" s="246" t="str">
        <f>IF(B454=0,"",ROUND(C454/B454*100,1))</f>
        <v/>
      </c>
      <c r="E454" s="244"/>
      <c r="F454" s="247">
        <v>2060801</v>
      </c>
      <c r="G454">
        <f>SUM(C454)</f>
        <v>0</v>
      </c>
      <c r="H454" s="247" t="s">
        <v>340</v>
      </c>
    </row>
    <row r="455" ht="20.1" customHeight="1" spans="1:8">
      <c r="A455" s="250" t="s">
        <v>341</v>
      </c>
      <c r="B455" s="249">
        <f>VLOOKUP(F455,'[14]表二（旧）'!$F$5:$G$1311,2,FALSE)</f>
        <v>0</v>
      </c>
      <c r="C455" s="157"/>
      <c r="D455" s="246" t="str">
        <f>IF(B455=0,"",ROUND(C455/B455*100,1))</f>
        <v/>
      </c>
      <c r="E455" s="244"/>
      <c r="F455" s="247">
        <v>2060802</v>
      </c>
      <c r="G455">
        <f>SUM(C455)</f>
        <v>0</v>
      </c>
      <c r="H455" s="247" t="s">
        <v>341</v>
      </c>
    </row>
    <row r="456" ht="20.1" customHeight="1" spans="1:8">
      <c r="A456" s="250" t="s">
        <v>342</v>
      </c>
      <c r="B456" s="249">
        <f>VLOOKUP(F456,'[14]表二（旧）'!$F$5:$G$1311,2,FALSE)</f>
        <v>0</v>
      </c>
      <c r="C456" s="157"/>
      <c r="D456" s="246" t="str">
        <f>IF(B456=0,"",ROUND(C456/B456*100,1))</f>
        <v/>
      </c>
      <c r="E456" s="244"/>
      <c r="F456" s="247">
        <v>2060899</v>
      </c>
      <c r="G456">
        <f>SUM(C456)</f>
        <v>0</v>
      </c>
      <c r="H456" s="247" t="s">
        <v>342</v>
      </c>
    </row>
    <row r="457" ht="20.1" customHeight="1" spans="1:8">
      <c r="A457" s="244" t="s">
        <v>343</v>
      </c>
      <c r="B457" s="245">
        <f>SUM(B458:B459)</f>
        <v>0</v>
      </c>
      <c r="C457" s="245">
        <f>SUM(C458:C459)</f>
        <v>0</v>
      </c>
      <c r="D457" s="246" t="str">
        <f>IF(B457=0,"",ROUND(C457/B457*100,1))</f>
        <v/>
      </c>
      <c r="E457" s="244"/>
      <c r="F457" s="247">
        <v>20609</v>
      </c>
      <c r="G457">
        <f>SUM(C457)</f>
        <v>0</v>
      </c>
      <c r="H457" s="247" t="s">
        <v>343</v>
      </c>
    </row>
    <row r="458" ht="20.1" customHeight="1" spans="1:8">
      <c r="A458" s="250" t="s">
        <v>344</v>
      </c>
      <c r="B458" s="249">
        <f>VLOOKUP(F458,'[14]表二（旧）'!$F$5:$G$1311,2,FALSE)</f>
        <v>0</v>
      </c>
      <c r="C458" s="157"/>
      <c r="D458" s="246" t="str">
        <f>IF(B458=0,"",ROUND(C458/B458*100,1))</f>
        <v/>
      </c>
      <c r="E458" s="244"/>
      <c r="F458" s="247">
        <v>2060901</v>
      </c>
      <c r="G458">
        <f>SUM(C458)</f>
        <v>0</v>
      </c>
      <c r="H458" s="247" t="s">
        <v>344</v>
      </c>
    </row>
    <row r="459" ht="20.1" customHeight="1" spans="1:8">
      <c r="A459" s="250" t="s">
        <v>345</v>
      </c>
      <c r="B459" s="249">
        <f>VLOOKUP(F459,'[14]表二（旧）'!$F$5:$G$1311,2,FALSE)</f>
        <v>0</v>
      </c>
      <c r="C459" s="157"/>
      <c r="D459" s="246" t="str">
        <f>IF(B459=0,"",ROUND(C459/B459*100,1))</f>
        <v/>
      </c>
      <c r="E459" s="244"/>
      <c r="F459" s="247">
        <v>2060902</v>
      </c>
      <c r="G459">
        <f>SUM(C459)</f>
        <v>0</v>
      </c>
      <c r="H459" s="247" t="s">
        <v>345</v>
      </c>
    </row>
    <row r="460" ht="20.1" customHeight="1" spans="1:8">
      <c r="A460" s="248" t="s">
        <v>346</v>
      </c>
      <c r="B460" s="245">
        <f>SUM(B461:B464)</f>
        <v>20</v>
      </c>
      <c r="C460" s="245">
        <f>SUM(C461:C464)</f>
        <v>0</v>
      </c>
      <c r="D460" s="246">
        <f>IF(B460=0,"",ROUND(C460/B460*100,1))</f>
        <v>0</v>
      </c>
      <c r="E460" s="244"/>
      <c r="F460" s="247">
        <v>20699</v>
      </c>
      <c r="G460">
        <f>SUM(C460)</f>
        <v>0</v>
      </c>
      <c r="H460" s="247" t="s">
        <v>346</v>
      </c>
    </row>
    <row r="461" ht="20.1" customHeight="1" spans="1:8">
      <c r="A461" s="248" t="s">
        <v>347</v>
      </c>
      <c r="B461" s="249">
        <f>VLOOKUP(F461,'[14]表二（旧）'!$F$5:$G$1311,2,FALSE)</f>
        <v>0</v>
      </c>
      <c r="C461" s="157"/>
      <c r="D461" s="246" t="str">
        <f>IF(B461=0,"",ROUND(C461/B461*100,1))</f>
        <v/>
      </c>
      <c r="E461" s="244"/>
      <c r="F461" s="247">
        <v>2069901</v>
      </c>
      <c r="G461">
        <f>SUM(C461)</f>
        <v>0</v>
      </c>
      <c r="H461" s="247" t="s">
        <v>347</v>
      </c>
    </row>
    <row r="462" ht="20.1" customHeight="1" spans="1:8">
      <c r="A462" s="250" t="s">
        <v>348</v>
      </c>
      <c r="B462" s="249">
        <f>VLOOKUP(F462,'[14]表二（旧）'!$F$5:$G$1311,2,FALSE)</f>
        <v>0</v>
      </c>
      <c r="C462" s="157"/>
      <c r="D462" s="246" t="str">
        <f>IF(B462=0,"",ROUND(C462/B462*100,1))</f>
        <v/>
      </c>
      <c r="E462" s="244"/>
      <c r="F462" s="247">
        <v>2069902</v>
      </c>
      <c r="G462">
        <f>SUM(C462)</f>
        <v>0</v>
      </c>
      <c r="H462" s="247" t="s">
        <v>348</v>
      </c>
    </row>
    <row r="463" ht="20.1" customHeight="1" spans="1:8">
      <c r="A463" s="250" t="s">
        <v>349</v>
      </c>
      <c r="B463" s="249">
        <f>VLOOKUP(F463,'[14]表二（旧）'!$F$5:$G$1311,2,FALSE)</f>
        <v>0</v>
      </c>
      <c r="C463" s="157"/>
      <c r="D463" s="246" t="str">
        <f>IF(B463=0,"",ROUND(C463/B463*100,1))</f>
        <v/>
      </c>
      <c r="E463" s="244"/>
      <c r="F463" s="247">
        <v>2069903</v>
      </c>
      <c r="G463">
        <f>SUM(C463)</f>
        <v>0</v>
      </c>
      <c r="H463" s="247" t="s">
        <v>349</v>
      </c>
    </row>
    <row r="464" ht="20.1" customHeight="1" spans="1:8">
      <c r="A464" s="250" t="s">
        <v>350</v>
      </c>
      <c r="B464" s="249">
        <f>VLOOKUP(F464,'[14]表二（旧）'!$F$5:$G$1311,2,FALSE)</f>
        <v>20</v>
      </c>
      <c r="C464" s="157"/>
      <c r="D464" s="246">
        <f>IF(B464=0,"",ROUND(C464/B464*100,1))</f>
        <v>0</v>
      </c>
      <c r="E464" s="244"/>
      <c r="F464" s="247">
        <v>2069999</v>
      </c>
      <c r="G464">
        <f>SUM(C464)</f>
        <v>0</v>
      </c>
      <c r="H464" s="247" t="s">
        <v>350</v>
      </c>
    </row>
    <row r="465" ht="20.1" customHeight="1" spans="1:8">
      <c r="A465" s="244" t="s">
        <v>351</v>
      </c>
      <c r="B465" s="245">
        <f>SUM(B466,B482,B490,B501,B510,B517,)</f>
        <v>3580</v>
      </c>
      <c r="C465" s="245">
        <f>SUM(C466,C482,C490,C501,C510,C517,)</f>
        <v>2961</v>
      </c>
      <c r="D465" s="246">
        <f>IF(B465=0,"",ROUND(C465/B465*100,1))</f>
        <v>82.7</v>
      </c>
      <c r="E465" s="244"/>
      <c r="F465" s="247">
        <v>207</v>
      </c>
      <c r="G465">
        <f>SUM(C465)</f>
        <v>2961</v>
      </c>
      <c r="H465" s="247" t="s">
        <v>352</v>
      </c>
    </row>
    <row r="466" ht="20.1" customHeight="1" spans="1:8">
      <c r="A466" s="244" t="s">
        <v>353</v>
      </c>
      <c r="B466" s="245">
        <f>SUM(B467:B481)</f>
        <v>1491</v>
      </c>
      <c r="C466" s="245">
        <f>SUM(C467:C481)</f>
        <v>1023</v>
      </c>
      <c r="D466" s="246">
        <f>IF(B466=0,"",ROUND(C466/B466*100,1))</f>
        <v>68.6</v>
      </c>
      <c r="E466" s="244"/>
      <c r="F466" s="247">
        <v>20701</v>
      </c>
      <c r="G466">
        <f>SUM(C466)</f>
        <v>1023</v>
      </c>
      <c r="H466" s="247" t="s">
        <v>354</v>
      </c>
    </row>
    <row r="467" ht="20.1" customHeight="1" spans="1:8">
      <c r="A467" s="244" t="s">
        <v>44</v>
      </c>
      <c r="B467" s="258">
        <f>VLOOKUP(F467,'[14]表二（旧）'!$F$5:$G$1311,2,FALSE)+VLOOKUP(2160501,'[14]表二（旧）'!$F$5:$G$1311,2,FALSE)</f>
        <v>237</v>
      </c>
      <c r="C467" s="157">
        <v>214</v>
      </c>
      <c r="D467" s="246">
        <f>IF(B467=0,"",ROUND(C467/B467*100,1))</f>
        <v>90.3</v>
      </c>
      <c r="E467" s="244"/>
      <c r="F467" s="247">
        <v>2070101</v>
      </c>
      <c r="G467">
        <f>SUM(C467)</f>
        <v>214</v>
      </c>
      <c r="H467" s="247" t="s">
        <v>44</v>
      </c>
    </row>
    <row r="468" ht="20.1" customHeight="1" spans="1:8">
      <c r="A468" s="244" t="s">
        <v>45</v>
      </c>
      <c r="B468" s="258">
        <f>VLOOKUP(F468,'[14]表二（旧）'!$F$5:$G$1311,2,FALSE)+VLOOKUP(2160502,'[14]表二（旧）'!$F$5:$G$1311,2,FALSE)</f>
        <v>0</v>
      </c>
      <c r="C468" s="157"/>
      <c r="D468" s="246" t="str">
        <f>IF(B468=0,"",ROUND(C468/B468*100,1))</f>
        <v/>
      </c>
      <c r="E468" s="244"/>
      <c r="F468" s="247">
        <v>2070102</v>
      </c>
      <c r="G468">
        <f>SUM(C468)</f>
        <v>0</v>
      </c>
      <c r="H468" s="247" t="s">
        <v>45</v>
      </c>
    </row>
    <row r="469" ht="20.1" customHeight="1" spans="1:8">
      <c r="A469" s="244" t="s">
        <v>46</v>
      </c>
      <c r="B469" s="258">
        <f>VLOOKUP(F469,'[14]表二（旧）'!$F$5:$G$1311,2,FALSE)+VLOOKUP(2160503,'[14]表二（旧）'!$F$5:$G$1311,2,FALSE)</f>
        <v>0</v>
      </c>
      <c r="C469" s="157"/>
      <c r="D469" s="246" t="str">
        <f>IF(B469=0,"",ROUND(C469/B469*100,1))</f>
        <v/>
      </c>
      <c r="E469" s="244"/>
      <c r="F469" s="247">
        <v>2070103</v>
      </c>
      <c r="G469">
        <f>SUM(C469)</f>
        <v>0</v>
      </c>
      <c r="H469" s="247" t="s">
        <v>46</v>
      </c>
    </row>
    <row r="470" ht="20.1" customHeight="1" spans="1:8">
      <c r="A470" s="244" t="s">
        <v>355</v>
      </c>
      <c r="B470" s="249">
        <f>VLOOKUP(F470,'[14]表二（旧）'!$F$5:$G$1311,2,FALSE)</f>
        <v>65</v>
      </c>
      <c r="C470" s="157">
        <v>61</v>
      </c>
      <c r="D470" s="246">
        <f>IF(B470=0,"",ROUND(C470/B470*100,1))</f>
        <v>93.8</v>
      </c>
      <c r="E470" s="244"/>
      <c r="F470" s="247">
        <v>2070104</v>
      </c>
      <c r="G470">
        <f>SUM(C470)</f>
        <v>61</v>
      </c>
      <c r="H470" s="247" t="s">
        <v>355</v>
      </c>
    </row>
    <row r="471" ht="20.1" customHeight="1" spans="1:8">
      <c r="A471" s="244" t="s">
        <v>356</v>
      </c>
      <c r="B471" s="249">
        <f>VLOOKUP(F471,'[14]表二（旧）'!$F$5:$G$1311,2,FALSE)</f>
        <v>5</v>
      </c>
      <c r="C471" s="157"/>
      <c r="D471" s="246">
        <f>IF(B471=0,"",ROUND(C471/B471*100,1))</f>
        <v>0</v>
      </c>
      <c r="E471" s="244"/>
      <c r="F471" s="247">
        <v>2070105</v>
      </c>
      <c r="G471">
        <f>SUM(C471)</f>
        <v>0</v>
      </c>
      <c r="H471" s="247" t="s">
        <v>356</v>
      </c>
    </row>
    <row r="472" ht="20.1" customHeight="1" spans="1:8">
      <c r="A472" s="244" t="s">
        <v>357</v>
      </c>
      <c r="B472" s="249">
        <f>VLOOKUP(F472,'[14]表二（旧）'!$F$5:$G$1311,2,FALSE)</f>
        <v>7</v>
      </c>
      <c r="C472" s="157"/>
      <c r="D472" s="246">
        <f>IF(B472=0,"",ROUND(C472/B472*100,1))</f>
        <v>0</v>
      </c>
      <c r="E472" s="244"/>
      <c r="F472" s="247">
        <v>2070106</v>
      </c>
      <c r="G472">
        <f>SUM(C472)</f>
        <v>0</v>
      </c>
      <c r="H472" s="247" t="s">
        <v>357</v>
      </c>
    </row>
    <row r="473" ht="20.1" customHeight="1" spans="1:8">
      <c r="A473" s="244" t="s">
        <v>358</v>
      </c>
      <c r="B473" s="249">
        <f>VLOOKUP(F473,'[14]表二（旧）'!$F$5:$G$1311,2,FALSE)</f>
        <v>188</v>
      </c>
      <c r="C473" s="157">
        <v>212</v>
      </c>
      <c r="D473" s="246">
        <f>IF(B473=0,"",ROUND(C473/B473*100,1))</f>
        <v>112.8</v>
      </c>
      <c r="E473" s="244"/>
      <c r="F473" s="247">
        <v>2070107</v>
      </c>
      <c r="G473">
        <f>SUM(C473)</f>
        <v>212</v>
      </c>
      <c r="H473" s="247" t="s">
        <v>358</v>
      </c>
    </row>
    <row r="474" ht="20.1" customHeight="1" spans="1:8">
      <c r="A474" s="244" t="s">
        <v>359</v>
      </c>
      <c r="B474" s="249">
        <f>VLOOKUP(F474,'[14]表二（旧）'!$F$5:$G$1311,2,FALSE)</f>
        <v>20</v>
      </c>
      <c r="C474" s="157"/>
      <c r="D474" s="246">
        <f>IF(B474=0,"",ROUND(C474/B474*100,1))</f>
        <v>0</v>
      </c>
      <c r="E474" s="244"/>
      <c r="F474" s="247">
        <v>2070108</v>
      </c>
      <c r="G474">
        <f>SUM(C474)</f>
        <v>0</v>
      </c>
      <c r="H474" s="247" t="s">
        <v>359</v>
      </c>
    </row>
    <row r="475" ht="20.1" customHeight="1" spans="1:8">
      <c r="A475" s="244" t="s">
        <v>360</v>
      </c>
      <c r="B475" s="249">
        <f>VLOOKUP(F475,'[14]表二（旧）'!$F$5:$G$1311,2,FALSE)</f>
        <v>218</v>
      </c>
      <c r="C475" s="157">
        <v>142</v>
      </c>
      <c r="D475" s="246">
        <f>IF(B475=0,"",ROUND(C475/B475*100,1))</f>
        <v>65.1</v>
      </c>
      <c r="E475" s="244"/>
      <c r="F475" s="247">
        <v>2070109</v>
      </c>
      <c r="G475">
        <f>SUM(C475)</f>
        <v>142</v>
      </c>
      <c r="H475" s="247" t="s">
        <v>360</v>
      </c>
    </row>
    <row r="476" ht="20.1" customHeight="1" spans="1:8">
      <c r="A476" s="244" t="s">
        <v>361</v>
      </c>
      <c r="B476" s="249">
        <f>VLOOKUP(F476,'[14]表二（旧）'!$F$5:$G$1311,2,FALSE)</f>
        <v>0</v>
      </c>
      <c r="C476" s="157"/>
      <c r="D476" s="246" t="str">
        <f>IF(B476=0,"",ROUND(C476/B476*100,1))</f>
        <v/>
      </c>
      <c r="E476" s="244"/>
      <c r="F476" s="247">
        <v>2070110</v>
      </c>
      <c r="G476">
        <f>SUM(C476)</f>
        <v>0</v>
      </c>
      <c r="H476" s="247" t="s">
        <v>362</v>
      </c>
    </row>
    <row r="477" ht="20.1" customHeight="1" spans="1:8">
      <c r="A477" s="244" t="s">
        <v>363</v>
      </c>
      <c r="B477" s="249">
        <f>VLOOKUP(F477,'[14]表二（旧）'!$F$5:$G$1311,2,FALSE)</f>
        <v>18</v>
      </c>
      <c r="C477" s="157">
        <v>19</v>
      </c>
      <c r="D477" s="246">
        <f>IF(B477=0,"",ROUND(C477/B477*100,1))</f>
        <v>105.6</v>
      </c>
      <c r="E477" s="244"/>
      <c r="F477" s="247">
        <v>2070111</v>
      </c>
      <c r="G477">
        <f>SUM(C477)</f>
        <v>19</v>
      </c>
      <c r="H477" s="247" t="s">
        <v>363</v>
      </c>
    </row>
    <row r="478" ht="20.1" customHeight="1" spans="1:8">
      <c r="A478" s="244" t="s">
        <v>364</v>
      </c>
      <c r="B478" s="249">
        <f>VLOOKUP(F478,'[14]表二（旧）'!$F$5:$G$1311,2,FALSE)</f>
        <v>102</v>
      </c>
      <c r="C478" s="157">
        <v>135</v>
      </c>
      <c r="D478" s="246">
        <f>IF(B478=0,"",ROUND(C478/B478*100,1))</f>
        <v>132.4</v>
      </c>
      <c r="E478" s="244"/>
      <c r="F478" s="247">
        <v>2070112</v>
      </c>
      <c r="G478">
        <f>SUM(C478)</f>
        <v>135</v>
      </c>
      <c r="H478" s="247" t="s">
        <v>365</v>
      </c>
    </row>
    <row r="479" ht="20.1" customHeight="1" spans="1:8">
      <c r="A479" s="263" t="s">
        <v>366</v>
      </c>
      <c r="B479" s="258">
        <f>VLOOKUP(2160504,'[14]表二（旧）'!$F$5:$G$1311,2,FALSE)</f>
        <v>0</v>
      </c>
      <c r="C479" s="157"/>
      <c r="D479" s="246" t="str">
        <f>IF(B479=0,"",ROUND(C479/B479*100,1))</f>
        <v/>
      </c>
      <c r="E479" s="244"/>
      <c r="F479" s="247">
        <v>2070113</v>
      </c>
      <c r="G479">
        <f>SUM(C479)</f>
        <v>0</v>
      </c>
      <c r="H479" s="247" t="s">
        <v>366</v>
      </c>
    </row>
    <row r="480" ht="20.1" customHeight="1" spans="1:8">
      <c r="A480" s="244" t="s">
        <v>367</v>
      </c>
      <c r="B480" s="258">
        <f>VLOOKUP(2160505,'[14]表二（旧）'!$F$5:$G$1311,2,FALSE)</f>
        <v>0</v>
      </c>
      <c r="C480" s="157"/>
      <c r="D480" s="246" t="str">
        <f>IF(B480=0,"",ROUND(C480/B480*100,1))</f>
        <v/>
      </c>
      <c r="E480" s="244"/>
      <c r="F480" s="247">
        <v>2070114</v>
      </c>
      <c r="G480">
        <f>SUM(C480)</f>
        <v>0</v>
      </c>
      <c r="H480" s="247" t="s">
        <v>368</v>
      </c>
    </row>
    <row r="481" ht="20.1" customHeight="1" spans="1:8">
      <c r="A481" s="244" t="s">
        <v>369</v>
      </c>
      <c r="B481" s="258">
        <f>VLOOKUP(F481,'[14]表二（旧）'!$F$5:$G$1311,2,FALSE)+VLOOKUP(2160599,'[14]表二（旧）'!$F$5:$G$1311,2,FALSE)</f>
        <v>631</v>
      </c>
      <c r="C481" s="157">
        <v>240</v>
      </c>
      <c r="D481" s="246">
        <f>IF(B481=0,"",ROUND(C481/B481*100,1))</f>
        <v>38</v>
      </c>
      <c r="E481" s="244"/>
      <c r="F481" s="247">
        <v>2070199</v>
      </c>
      <c r="G481">
        <f>SUM(C481)</f>
        <v>240</v>
      </c>
      <c r="H481" s="247" t="s">
        <v>370</v>
      </c>
    </row>
    <row r="482" ht="20.1" customHeight="1" spans="1:8">
      <c r="A482" s="244" t="s">
        <v>371</v>
      </c>
      <c r="B482" s="245">
        <f>SUM(B483:B489)</f>
        <v>599</v>
      </c>
      <c r="C482" s="245">
        <f>SUM(C483:C489)</f>
        <v>421</v>
      </c>
      <c r="D482" s="246">
        <f>IF(B482=0,"",ROUND(C482/B482*100,1))</f>
        <v>70.3</v>
      </c>
      <c r="E482" s="244"/>
      <c r="F482" s="247">
        <v>20702</v>
      </c>
      <c r="G482">
        <f>SUM(C482)</f>
        <v>421</v>
      </c>
      <c r="H482" s="247" t="s">
        <v>371</v>
      </c>
    </row>
    <row r="483" ht="20.1" customHeight="1" spans="1:8">
      <c r="A483" s="244" t="s">
        <v>44</v>
      </c>
      <c r="B483" s="249">
        <f>VLOOKUP(F483,'[14]表二（旧）'!$F$5:$G$1311,2,FALSE)</f>
        <v>0</v>
      </c>
      <c r="C483" s="157">
        <v>61</v>
      </c>
      <c r="D483" s="246" t="str">
        <f>IF(B483=0,"",ROUND(C483/B483*100,1))</f>
        <v/>
      </c>
      <c r="E483" s="244"/>
      <c r="F483" s="247">
        <v>2070201</v>
      </c>
      <c r="G483">
        <f>SUM(C483)</f>
        <v>61</v>
      </c>
      <c r="H483" s="247" t="s">
        <v>44</v>
      </c>
    </row>
    <row r="484" ht="20.1" customHeight="1" spans="1:8">
      <c r="A484" s="244" t="s">
        <v>45</v>
      </c>
      <c r="B484" s="249">
        <f>VLOOKUP(F484,'[14]表二（旧）'!$F$5:$G$1311,2,FALSE)</f>
        <v>0</v>
      </c>
      <c r="C484" s="157"/>
      <c r="D484" s="246" t="str">
        <f>IF(B484=0,"",ROUND(C484/B484*100,1))</f>
        <v/>
      </c>
      <c r="E484" s="244"/>
      <c r="F484" s="247">
        <v>2070202</v>
      </c>
      <c r="G484">
        <f>SUM(C484)</f>
        <v>0</v>
      </c>
      <c r="H484" s="247" t="s">
        <v>45</v>
      </c>
    </row>
    <row r="485" ht="20.1" customHeight="1" spans="1:8">
      <c r="A485" s="244" t="s">
        <v>46</v>
      </c>
      <c r="B485" s="249">
        <f>VLOOKUP(F485,'[14]表二（旧）'!$F$5:$G$1311,2,FALSE)</f>
        <v>0</v>
      </c>
      <c r="C485" s="157"/>
      <c r="D485" s="246" t="str">
        <f>IF(B485=0,"",ROUND(C485/B485*100,1))</f>
        <v/>
      </c>
      <c r="E485" s="244"/>
      <c r="F485" s="247">
        <v>2070203</v>
      </c>
      <c r="G485">
        <f>SUM(C485)</f>
        <v>0</v>
      </c>
      <c r="H485" s="247" t="s">
        <v>46</v>
      </c>
    </row>
    <row r="486" ht="20.1" customHeight="1" spans="1:8">
      <c r="A486" s="244" t="s">
        <v>372</v>
      </c>
      <c r="B486" s="249">
        <f>VLOOKUP(F486,'[14]表二（旧）'!$F$5:$G$1311,2,FALSE)</f>
        <v>451</v>
      </c>
      <c r="C486" s="157">
        <v>204</v>
      </c>
      <c r="D486" s="246">
        <f>IF(B486=0,"",ROUND(C486/B486*100,1))</f>
        <v>45.2</v>
      </c>
      <c r="E486" s="244"/>
      <c r="F486" s="247">
        <v>2070204</v>
      </c>
      <c r="G486">
        <f>SUM(C486)</f>
        <v>204</v>
      </c>
      <c r="H486" s="247" t="s">
        <v>372</v>
      </c>
    </row>
    <row r="487" ht="20.1" customHeight="1" spans="1:8">
      <c r="A487" s="244" t="s">
        <v>373</v>
      </c>
      <c r="B487" s="249">
        <f>VLOOKUP(F487,'[14]表二（旧）'!$F$5:$G$1311,2,FALSE)</f>
        <v>50</v>
      </c>
      <c r="C487" s="157">
        <v>50</v>
      </c>
      <c r="D487" s="246">
        <f>IF(B487=0,"",ROUND(C487/B487*100,1))</f>
        <v>100</v>
      </c>
      <c r="E487" s="244"/>
      <c r="F487" s="247">
        <v>2070205</v>
      </c>
      <c r="G487">
        <f>SUM(C487)</f>
        <v>50</v>
      </c>
      <c r="H487" s="247" t="s">
        <v>373</v>
      </c>
    </row>
    <row r="488" ht="20.1" customHeight="1" spans="1:8">
      <c r="A488" s="244" t="s">
        <v>374</v>
      </c>
      <c r="B488" s="249">
        <f>VLOOKUP(F488,'[14]表二（旧）'!$F$5:$G$1311,2,FALSE)</f>
        <v>0</v>
      </c>
      <c r="C488" s="157"/>
      <c r="D488" s="246" t="str">
        <f>IF(B488=0,"",ROUND(C488/B488*100,1))</f>
        <v/>
      </c>
      <c r="E488" s="244"/>
      <c r="F488" s="247">
        <v>2070206</v>
      </c>
      <c r="G488">
        <f>SUM(C488)</f>
        <v>0</v>
      </c>
      <c r="H488" s="247" t="s">
        <v>374</v>
      </c>
    </row>
    <row r="489" ht="20.1" customHeight="1" spans="1:8">
      <c r="A489" s="244" t="s">
        <v>375</v>
      </c>
      <c r="B489" s="249">
        <f>VLOOKUP(F489,'[14]表二（旧）'!$F$5:$G$1311,2,FALSE)</f>
        <v>98</v>
      </c>
      <c r="C489" s="157">
        <v>106</v>
      </c>
      <c r="D489" s="246">
        <f>IF(B489=0,"",ROUND(C489/B489*100,1))</f>
        <v>108.2</v>
      </c>
      <c r="E489" s="244"/>
      <c r="F489" s="247">
        <v>2070299</v>
      </c>
      <c r="G489">
        <f>SUM(C489)</f>
        <v>106</v>
      </c>
      <c r="H489" s="247" t="s">
        <v>375</v>
      </c>
    </row>
    <row r="490" ht="20.1" customHeight="1" spans="1:8">
      <c r="A490" s="244" t="s">
        <v>376</v>
      </c>
      <c r="B490" s="245">
        <f>SUM(B491:B500)</f>
        <v>45</v>
      </c>
      <c r="C490" s="245">
        <f>SUM(C491:C500)</f>
        <v>0</v>
      </c>
      <c r="D490" s="246">
        <f>IF(B490=0,"",ROUND(C490/B490*100,1))</f>
        <v>0</v>
      </c>
      <c r="E490" s="244"/>
      <c r="F490" s="247">
        <v>20703</v>
      </c>
      <c r="G490">
        <f>SUM(C490)</f>
        <v>0</v>
      </c>
      <c r="H490" s="247" t="s">
        <v>376</v>
      </c>
    </row>
    <row r="491" ht="20.1" customHeight="1" spans="1:8">
      <c r="A491" s="244" t="s">
        <v>44</v>
      </c>
      <c r="B491" s="249">
        <f>VLOOKUP(F491,'[14]表二（旧）'!$F$5:$G$1311,2,FALSE)</f>
        <v>0</v>
      </c>
      <c r="C491" s="157"/>
      <c r="D491" s="246" t="str">
        <f>IF(B491=0,"",ROUND(C491/B491*100,1))</f>
        <v/>
      </c>
      <c r="E491" s="244"/>
      <c r="F491" s="247">
        <v>2070301</v>
      </c>
      <c r="G491">
        <f>SUM(C491)</f>
        <v>0</v>
      </c>
      <c r="H491" s="247" t="s">
        <v>44</v>
      </c>
    </row>
    <row r="492" ht="20.1" customHeight="1" spans="1:8">
      <c r="A492" s="244" t="s">
        <v>45</v>
      </c>
      <c r="B492" s="249">
        <f>VLOOKUP(F492,'[14]表二（旧）'!$F$5:$G$1311,2,FALSE)</f>
        <v>0</v>
      </c>
      <c r="C492" s="157"/>
      <c r="D492" s="246" t="str">
        <f>IF(B492=0,"",ROUND(C492/B492*100,1))</f>
        <v/>
      </c>
      <c r="E492" s="244"/>
      <c r="F492" s="247">
        <v>2070302</v>
      </c>
      <c r="G492">
        <f>SUM(C492)</f>
        <v>0</v>
      </c>
      <c r="H492" s="247" t="s">
        <v>45</v>
      </c>
    </row>
    <row r="493" ht="20.1" customHeight="1" spans="1:8">
      <c r="A493" s="244" t="s">
        <v>46</v>
      </c>
      <c r="B493" s="249">
        <f>VLOOKUP(F493,'[14]表二（旧）'!$F$5:$G$1311,2,FALSE)</f>
        <v>0</v>
      </c>
      <c r="C493" s="157"/>
      <c r="D493" s="246" t="str">
        <f>IF(B493=0,"",ROUND(C493/B493*100,1))</f>
        <v/>
      </c>
      <c r="E493" s="244"/>
      <c r="F493" s="247">
        <v>2070303</v>
      </c>
      <c r="G493">
        <f>SUM(C493)</f>
        <v>0</v>
      </c>
      <c r="H493" s="247" t="s">
        <v>46</v>
      </c>
    </row>
    <row r="494" ht="20.1" customHeight="1" spans="1:8">
      <c r="A494" s="244" t="s">
        <v>377</v>
      </c>
      <c r="B494" s="249">
        <f>VLOOKUP(F494,'[14]表二（旧）'!$F$5:$G$1311,2,FALSE)</f>
        <v>0</v>
      </c>
      <c r="C494" s="157"/>
      <c r="D494" s="246" t="str">
        <f>IF(B494=0,"",ROUND(C494/B494*100,1))</f>
        <v/>
      </c>
      <c r="E494" s="244"/>
      <c r="F494" s="247">
        <v>2070304</v>
      </c>
      <c r="G494">
        <f>SUM(C494)</f>
        <v>0</v>
      </c>
      <c r="H494" s="247" t="s">
        <v>377</v>
      </c>
    </row>
    <row r="495" ht="20.1" customHeight="1" spans="1:8">
      <c r="A495" s="244" t="s">
        <v>378</v>
      </c>
      <c r="B495" s="249">
        <f>VLOOKUP(F495,'[14]表二（旧）'!$F$5:$G$1311,2,FALSE)</f>
        <v>0</v>
      </c>
      <c r="C495" s="157"/>
      <c r="D495" s="246" t="str">
        <f>IF(B495=0,"",ROUND(C495/B495*100,1))</f>
        <v/>
      </c>
      <c r="E495" s="244"/>
      <c r="F495" s="247">
        <v>2070305</v>
      </c>
      <c r="G495">
        <f>SUM(C495)</f>
        <v>0</v>
      </c>
      <c r="H495" s="247" t="s">
        <v>378</v>
      </c>
    </row>
    <row r="496" ht="20.1" customHeight="1" spans="1:8">
      <c r="A496" s="244" t="s">
        <v>379</v>
      </c>
      <c r="B496" s="249">
        <f>VLOOKUP(F496,'[14]表二（旧）'!$F$5:$G$1311,2,FALSE)</f>
        <v>0</v>
      </c>
      <c r="C496" s="157"/>
      <c r="D496" s="246" t="str">
        <f>IF(B496=0,"",ROUND(C496/B496*100,1))</f>
        <v/>
      </c>
      <c r="E496" s="244"/>
      <c r="F496" s="247">
        <v>2070306</v>
      </c>
      <c r="G496">
        <f>SUM(C496)</f>
        <v>0</v>
      </c>
      <c r="H496" s="247" t="s">
        <v>379</v>
      </c>
    </row>
    <row r="497" ht="20.1" customHeight="1" spans="1:8">
      <c r="A497" s="244" t="s">
        <v>380</v>
      </c>
      <c r="B497" s="249">
        <f>VLOOKUP(F497,'[14]表二（旧）'!$F$5:$G$1311,2,FALSE)</f>
        <v>0</v>
      </c>
      <c r="C497" s="157"/>
      <c r="D497" s="246" t="str">
        <f>IF(B497=0,"",ROUND(C497/B497*100,1))</f>
        <v/>
      </c>
      <c r="E497" s="244"/>
      <c r="F497" s="247">
        <v>2070307</v>
      </c>
      <c r="G497">
        <f>SUM(C497)</f>
        <v>0</v>
      </c>
      <c r="H497" s="247" t="s">
        <v>380</v>
      </c>
    </row>
    <row r="498" ht="20.1" customHeight="1" spans="1:8">
      <c r="A498" s="244" t="s">
        <v>381</v>
      </c>
      <c r="B498" s="249">
        <f>VLOOKUP(F498,'[14]表二（旧）'!$F$5:$G$1311,2,FALSE)</f>
        <v>0</v>
      </c>
      <c r="C498" s="157"/>
      <c r="D498" s="246" t="str">
        <f>IF(B498=0,"",ROUND(C498/B498*100,1))</f>
        <v/>
      </c>
      <c r="E498" s="244"/>
      <c r="F498" s="247">
        <v>2070308</v>
      </c>
      <c r="G498">
        <f>SUM(C498)</f>
        <v>0</v>
      </c>
      <c r="H498" s="247" t="s">
        <v>381</v>
      </c>
    </row>
    <row r="499" ht="20.1" customHeight="1" spans="1:8">
      <c r="A499" s="244" t="s">
        <v>382</v>
      </c>
      <c r="B499" s="249">
        <f>VLOOKUP(F499,'[14]表二（旧）'!$F$5:$G$1311,2,FALSE)</f>
        <v>0</v>
      </c>
      <c r="C499" s="157"/>
      <c r="D499" s="246" t="str">
        <f>IF(B499=0,"",ROUND(C499/B499*100,1))</f>
        <v/>
      </c>
      <c r="E499" s="244"/>
      <c r="F499" s="247">
        <v>2070309</v>
      </c>
      <c r="G499">
        <f>SUM(C499)</f>
        <v>0</v>
      </c>
      <c r="H499" s="247" t="s">
        <v>382</v>
      </c>
    </row>
    <row r="500" ht="20.1" customHeight="1" spans="1:8">
      <c r="A500" s="244" t="s">
        <v>383</v>
      </c>
      <c r="B500" s="249">
        <f>VLOOKUP(F500,'[14]表二（旧）'!$F$5:$G$1311,2,FALSE)</f>
        <v>45</v>
      </c>
      <c r="C500" s="157"/>
      <c r="D500" s="246">
        <f>IF(B500=0,"",ROUND(C500/B500*100,1))</f>
        <v>0</v>
      </c>
      <c r="E500" s="244"/>
      <c r="F500" s="247">
        <v>2070399</v>
      </c>
      <c r="G500">
        <f>SUM(C500)</f>
        <v>0</v>
      </c>
      <c r="H500" s="247" t="s">
        <v>383</v>
      </c>
    </row>
    <row r="501" ht="20.1" customHeight="1" spans="1:8">
      <c r="A501" s="244" t="s">
        <v>384</v>
      </c>
      <c r="B501" s="245">
        <f>SUM(B502:B509)</f>
        <v>164</v>
      </c>
      <c r="C501" s="245">
        <f>SUM(C502:C509)</f>
        <v>0</v>
      </c>
      <c r="D501" s="246">
        <f>IF(B501=0,"",ROUND(C501/B501*100,1))</f>
        <v>0</v>
      </c>
      <c r="E501" s="244"/>
      <c r="F501" s="247">
        <v>20706</v>
      </c>
      <c r="G501">
        <f>SUM(C501)</f>
        <v>0</v>
      </c>
      <c r="H501" s="247" t="s">
        <v>385</v>
      </c>
    </row>
    <row r="502" ht="20.1" customHeight="1" spans="1:8">
      <c r="A502" s="263" t="s">
        <v>44</v>
      </c>
      <c r="B502" s="258">
        <f>VLOOKUP(2070401,'[14]表二（旧）'!$F$5:$G$1311,2,FALSE)</f>
        <v>0</v>
      </c>
      <c r="C502" s="157"/>
      <c r="D502" s="246" t="str">
        <f>IF(B502=0,"",ROUND(C502/B502*100,1))</f>
        <v/>
      </c>
      <c r="E502" s="244"/>
      <c r="F502" s="247">
        <v>2070601</v>
      </c>
      <c r="G502">
        <f>SUM(C502)</f>
        <v>0</v>
      </c>
      <c r="H502" s="247" t="s">
        <v>44</v>
      </c>
    </row>
    <row r="503" ht="20.1" customHeight="1" spans="1:8">
      <c r="A503" s="263" t="s">
        <v>386</v>
      </c>
      <c r="B503" s="258">
        <f>VLOOKUP(2070402,'[14]表二（旧）'!$F$5:$G$1311,2,FALSE)</f>
        <v>4</v>
      </c>
      <c r="C503" s="157"/>
      <c r="D503" s="246">
        <f>IF(B503=0,"",ROUND(C503/B503*100,1))</f>
        <v>0</v>
      </c>
      <c r="E503" s="244"/>
      <c r="F503" s="247">
        <v>2070602</v>
      </c>
      <c r="G503">
        <f>SUM(C503)</f>
        <v>0</v>
      </c>
      <c r="H503" s="263" t="s">
        <v>386</v>
      </c>
    </row>
    <row r="504" ht="20.1" customHeight="1" spans="1:8">
      <c r="A504" s="263" t="s">
        <v>46</v>
      </c>
      <c r="B504" s="258">
        <f>VLOOKUP(2070403,'[14]表二（旧）'!$F$5:$G$1311,2,FALSE)</f>
        <v>0</v>
      </c>
      <c r="C504" s="157"/>
      <c r="D504" s="246" t="str">
        <f>IF(B504=0,"",ROUND(C504/B504*100,1))</f>
        <v/>
      </c>
      <c r="E504" s="244"/>
      <c r="F504" s="247">
        <v>2070603</v>
      </c>
      <c r="G504">
        <f>SUM(C504)</f>
        <v>0</v>
      </c>
      <c r="H504" s="247" t="s">
        <v>46</v>
      </c>
    </row>
    <row r="505" ht="20.1" customHeight="1" spans="1:8">
      <c r="A505" s="263" t="s">
        <v>387</v>
      </c>
      <c r="B505" s="258">
        <f>VLOOKUP(2070407,'[14]表二（旧）'!$F$5:$G$1311,2,FALSE)</f>
        <v>0</v>
      </c>
      <c r="C505" s="157"/>
      <c r="D505" s="246" t="str">
        <f>IF(B505=0,"",ROUND(C505/B505*100,1))</f>
        <v/>
      </c>
      <c r="E505" s="244"/>
      <c r="F505" s="247">
        <v>2070604</v>
      </c>
      <c r="G505">
        <f>SUM(C505)</f>
        <v>0</v>
      </c>
      <c r="H505" s="247" t="s">
        <v>387</v>
      </c>
    </row>
    <row r="506" ht="20.1" customHeight="1" spans="1:8">
      <c r="A506" s="263" t="s">
        <v>388</v>
      </c>
      <c r="B506" s="258">
        <f>VLOOKUP(2070408,'[14]表二（旧）'!$F$5:$G$1311,2,FALSE)</f>
        <v>0</v>
      </c>
      <c r="C506" s="157"/>
      <c r="D506" s="246" t="str">
        <f>IF(B506=0,"",ROUND(C506/B506*100,1))</f>
        <v/>
      </c>
      <c r="E506" s="244"/>
      <c r="F506" s="247">
        <v>2070605</v>
      </c>
      <c r="G506">
        <f>SUM(C506)</f>
        <v>0</v>
      </c>
      <c r="H506" s="247" t="s">
        <v>388</v>
      </c>
    </row>
    <row r="507" ht="20.1" customHeight="1" spans="1:8">
      <c r="A507" s="263" t="s">
        <v>389</v>
      </c>
      <c r="B507" s="258">
        <f>VLOOKUP(2070409,'[14]表二（旧）'!$F$5:$G$1311,2,FALSE)</f>
        <v>0</v>
      </c>
      <c r="C507" s="157"/>
      <c r="D507" s="246" t="str">
        <f>IF(B507=0,"",ROUND(C507/B507*100,1))</f>
        <v/>
      </c>
      <c r="E507" s="244"/>
      <c r="F507" s="247">
        <v>2070606</v>
      </c>
      <c r="G507">
        <f>SUM(C507)</f>
        <v>0</v>
      </c>
      <c r="H507" s="247" t="s">
        <v>389</v>
      </c>
    </row>
    <row r="508" ht="20.1" customHeight="1" spans="1:8">
      <c r="A508" s="263" t="s">
        <v>390</v>
      </c>
      <c r="B508" s="258">
        <f>VLOOKUP(2070406,'[14]表二（旧）'!$F$5:$G$1311,2,FALSE)</f>
        <v>0</v>
      </c>
      <c r="C508" s="157"/>
      <c r="D508" s="246" t="str">
        <f>IF(B508=0,"",ROUND(C508/B508*100,1))</f>
        <v/>
      </c>
      <c r="E508" s="244"/>
      <c r="F508" s="247">
        <v>2070607</v>
      </c>
      <c r="G508">
        <f>SUM(C508)</f>
        <v>0</v>
      </c>
      <c r="H508" s="247" t="s">
        <v>390</v>
      </c>
    </row>
    <row r="509" ht="20.1" customHeight="1" spans="1:8">
      <c r="A509" s="263" t="s">
        <v>391</v>
      </c>
      <c r="B509" s="258">
        <f>VLOOKUP(2070499,'[14]表二（旧）'!$F$5:$G$1311,2,FALSE)</f>
        <v>160</v>
      </c>
      <c r="C509" s="157"/>
      <c r="D509" s="246">
        <f>IF(B509=0,"",ROUND(C509/B509*100,1))</f>
        <v>0</v>
      </c>
      <c r="E509" s="244"/>
      <c r="F509" s="247">
        <v>2070699</v>
      </c>
      <c r="G509">
        <f>SUM(C509)</f>
        <v>0</v>
      </c>
      <c r="H509" s="247" t="s">
        <v>391</v>
      </c>
    </row>
    <row r="510" ht="20.1" customHeight="1" spans="1:8">
      <c r="A510" s="263" t="s">
        <v>392</v>
      </c>
      <c r="B510" s="245">
        <f>SUM(B511:B516)</f>
        <v>1086</v>
      </c>
      <c r="C510" s="245">
        <f>SUM(C511:C516)</f>
        <v>1090</v>
      </c>
      <c r="D510" s="246">
        <f>IF(B510=0,"",ROUND(C510/B510*100,1))</f>
        <v>100.4</v>
      </c>
      <c r="E510" s="244"/>
      <c r="F510" s="247">
        <v>20708</v>
      </c>
      <c r="G510">
        <f>SUM(C510)</f>
        <v>1090</v>
      </c>
      <c r="H510" s="247" t="s">
        <v>392</v>
      </c>
    </row>
    <row r="511" ht="20.1" customHeight="1" spans="1:8">
      <c r="A511" s="263" t="s">
        <v>44</v>
      </c>
      <c r="B511" s="157"/>
      <c r="C511" s="157"/>
      <c r="D511" s="246" t="str">
        <f>IF(B511=0,"",ROUND(C511/B511*100,1))</f>
        <v/>
      </c>
      <c r="E511" s="244"/>
      <c r="F511" s="247">
        <v>2070801</v>
      </c>
      <c r="G511">
        <f>SUM(C511)</f>
        <v>0</v>
      </c>
      <c r="H511" s="247" t="s">
        <v>44</v>
      </c>
    </row>
    <row r="512" ht="20.1" customHeight="1" spans="1:8">
      <c r="A512" s="263" t="s">
        <v>45</v>
      </c>
      <c r="B512" s="157"/>
      <c r="C512" s="157">
        <v>10</v>
      </c>
      <c r="D512" s="246" t="str">
        <f>IF(B512=0,"",ROUND(C512/B512*100,1))</f>
        <v/>
      </c>
      <c r="E512" s="244"/>
      <c r="F512" s="247">
        <v>2070802</v>
      </c>
      <c r="G512">
        <f>SUM(C512)</f>
        <v>10</v>
      </c>
      <c r="H512" s="247" t="s">
        <v>45</v>
      </c>
    </row>
    <row r="513" ht="20.1" customHeight="1" spans="1:8">
      <c r="A513" s="263" t="s">
        <v>46</v>
      </c>
      <c r="B513" s="157"/>
      <c r="C513" s="157"/>
      <c r="D513" s="246" t="str">
        <f>IF(B513=0,"",ROUND(C513/B513*100,1))</f>
        <v/>
      </c>
      <c r="E513" s="244"/>
      <c r="F513" s="247">
        <v>2070803</v>
      </c>
      <c r="G513">
        <f>SUM(C513)</f>
        <v>0</v>
      </c>
      <c r="H513" s="247" t="s">
        <v>46</v>
      </c>
    </row>
    <row r="514" ht="20.1" customHeight="1" spans="1:8">
      <c r="A514" s="263" t="s">
        <v>393</v>
      </c>
      <c r="B514" s="258">
        <f>VLOOKUP(2070404,'[14]表二（旧）'!$F$5:$G$1311,2,FALSE)</f>
        <v>0</v>
      </c>
      <c r="C514" s="157"/>
      <c r="D514" s="246" t="str">
        <f>IF(B514=0,"",ROUND(C514/B514*100,1))</f>
        <v/>
      </c>
      <c r="E514" s="244"/>
      <c r="F514" s="247">
        <v>2070804</v>
      </c>
      <c r="G514">
        <f>SUM(C514)</f>
        <v>0</v>
      </c>
      <c r="H514" s="247" t="s">
        <v>393</v>
      </c>
    </row>
    <row r="515" ht="20.1" customHeight="1" spans="1:8">
      <c r="A515" s="263" t="s">
        <v>394</v>
      </c>
      <c r="B515" s="258">
        <f>VLOOKUP(2070405,'[14]表二（旧）'!$F$5:$G$1311,2,FALSE)</f>
        <v>1086</v>
      </c>
      <c r="C515" s="157">
        <v>1080</v>
      </c>
      <c r="D515" s="246">
        <f>IF(B515=0,"",ROUND(C515/B515*100,1))</f>
        <v>99.4</v>
      </c>
      <c r="E515" s="244"/>
      <c r="F515" s="247">
        <v>2070805</v>
      </c>
      <c r="G515">
        <f>SUM(C515)</f>
        <v>1080</v>
      </c>
      <c r="H515" s="247" t="s">
        <v>394</v>
      </c>
    </row>
    <row r="516" ht="20.1" customHeight="1" spans="1:8">
      <c r="A516" s="263" t="s">
        <v>395</v>
      </c>
      <c r="B516" s="157"/>
      <c r="C516" s="157"/>
      <c r="D516" s="246" t="str">
        <f>IF(B516=0,"",ROUND(C516/B516*100,1))</f>
        <v/>
      </c>
      <c r="E516" s="244"/>
      <c r="F516" s="247">
        <v>2070899</v>
      </c>
      <c r="G516">
        <f>SUM(C516)</f>
        <v>0</v>
      </c>
      <c r="H516" s="247" t="s">
        <v>395</v>
      </c>
    </row>
    <row r="517" ht="20.1" customHeight="1" spans="1:8">
      <c r="A517" s="244" t="s">
        <v>396</v>
      </c>
      <c r="B517" s="245">
        <f>SUM(B518:B520)</f>
        <v>195</v>
      </c>
      <c r="C517" s="245">
        <f>SUM(C518:C520)</f>
        <v>427</v>
      </c>
      <c r="D517" s="246">
        <f t="shared" ref="D517:D580" si="16">IF(B517=0,"",ROUND(C517/B517*100,1))</f>
        <v>219</v>
      </c>
      <c r="E517" s="244"/>
      <c r="F517" s="247">
        <v>20799</v>
      </c>
      <c r="G517">
        <f t="shared" ref="G517:G580" si="17">SUM(C517)</f>
        <v>427</v>
      </c>
      <c r="H517" s="247" t="s">
        <v>396</v>
      </c>
    </row>
    <row r="518" ht="20.1" customHeight="1" spans="1:8">
      <c r="A518" s="244" t="s">
        <v>397</v>
      </c>
      <c r="B518" s="249">
        <f>VLOOKUP(F518,'[14]表二（旧）'!$F$5:$G$1311,2,FALSE)</f>
        <v>0</v>
      </c>
      <c r="C518" s="157"/>
      <c r="D518" s="246" t="str">
        <f>IF(B518=0,"",ROUND(C518/B518*100,1))</f>
        <v/>
      </c>
      <c r="E518" s="244"/>
      <c r="F518" s="247">
        <v>2079902</v>
      </c>
      <c r="G518">
        <f>SUM(C518)</f>
        <v>0</v>
      </c>
      <c r="H518" s="247" t="s">
        <v>397</v>
      </c>
    </row>
    <row r="519" ht="20.1" customHeight="1" spans="1:8">
      <c r="A519" s="244" t="s">
        <v>398</v>
      </c>
      <c r="B519" s="249">
        <f>VLOOKUP(F519,'[14]表二（旧）'!$F$5:$G$1311,2,FALSE)</f>
        <v>0</v>
      </c>
      <c r="C519" s="157"/>
      <c r="D519" s="246" t="str">
        <f>IF(B519=0,"",ROUND(C519/B519*100,1))</f>
        <v/>
      </c>
      <c r="E519" s="244"/>
      <c r="F519" s="247">
        <v>2079903</v>
      </c>
      <c r="G519">
        <f>SUM(C519)</f>
        <v>0</v>
      </c>
      <c r="H519" s="247" t="s">
        <v>398</v>
      </c>
    </row>
    <row r="520" ht="20.1" customHeight="1" spans="1:8">
      <c r="A520" s="244" t="s">
        <v>399</v>
      </c>
      <c r="B520" s="249">
        <f>VLOOKUP(F520,'[14]表二（旧）'!$F$5:$G$1311,2,FALSE)</f>
        <v>195</v>
      </c>
      <c r="C520" s="157">
        <v>427</v>
      </c>
      <c r="D520" s="246">
        <f>IF(B520=0,"",ROUND(C520/B520*100,1))</f>
        <v>219</v>
      </c>
      <c r="E520" s="244"/>
      <c r="F520" s="247">
        <v>2079999</v>
      </c>
      <c r="G520">
        <f>SUM(C520)</f>
        <v>427</v>
      </c>
      <c r="H520" s="247" t="s">
        <v>399</v>
      </c>
    </row>
    <row r="521" ht="20.1" customHeight="1" spans="1:8">
      <c r="A521" s="244" t="s">
        <v>400</v>
      </c>
      <c r="B521" s="245">
        <f>SUM(B522,B536,B544,B546,B555,B559,B569,B577,B584,B591,B600,B605,B608,B611,B614,B617,B620,B624,B629,B637,)</f>
        <v>84237</v>
      </c>
      <c r="C521" s="245">
        <f>SUM(C522,C536,C544,C546,C555,C559,C569,C577,C584,C591,C600,C605,C608,C611,C614,C617,C620,C624,C629,C637,)</f>
        <v>76950</v>
      </c>
      <c r="D521" s="246">
        <f>IF(B521=0,"",ROUND(C521/B521*100,1))</f>
        <v>91.3</v>
      </c>
      <c r="E521" s="244"/>
      <c r="F521" s="247">
        <v>208</v>
      </c>
      <c r="G521">
        <f>SUM(C521)</f>
        <v>76950</v>
      </c>
      <c r="H521" s="247" t="s">
        <v>400</v>
      </c>
    </row>
    <row r="522" ht="20.1" customHeight="1" spans="1:8">
      <c r="A522" s="244" t="s">
        <v>401</v>
      </c>
      <c r="B522" s="245">
        <f>SUM(B523:B535)</f>
        <v>2801</v>
      </c>
      <c r="C522" s="245">
        <f>SUM(C523:C535)</f>
        <v>3446</v>
      </c>
      <c r="D522" s="246">
        <f>IF(B522=0,"",ROUND(C522/B522*100,1))</f>
        <v>123</v>
      </c>
      <c r="E522" s="244"/>
      <c r="F522" s="247">
        <v>20801</v>
      </c>
      <c r="G522">
        <f>SUM(C522)</f>
        <v>3446</v>
      </c>
      <c r="H522" s="247" t="s">
        <v>401</v>
      </c>
    </row>
    <row r="523" ht="20.1" customHeight="1" spans="1:8">
      <c r="A523" s="244" t="s">
        <v>44</v>
      </c>
      <c r="B523" s="249">
        <f>VLOOKUP(F523,'[14]表二（旧）'!$F$5:$G$1311,2,FALSE)</f>
        <v>479</v>
      </c>
      <c r="C523" s="157">
        <v>326</v>
      </c>
      <c r="D523" s="246">
        <f>IF(B523=0,"",ROUND(C523/B523*100,1))</f>
        <v>68.1</v>
      </c>
      <c r="E523" s="244"/>
      <c r="F523" s="247">
        <v>2080101</v>
      </c>
      <c r="G523">
        <f>SUM(C523)</f>
        <v>326</v>
      </c>
      <c r="H523" s="247" t="s">
        <v>44</v>
      </c>
    </row>
    <row r="524" ht="20.1" customHeight="1" spans="1:8">
      <c r="A524" s="244" t="s">
        <v>45</v>
      </c>
      <c r="B524" s="249">
        <f>VLOOKUP(F524,'[14]表二（旧）'!$F$5:$G$1311,2,FALSE)</f>
        <v>10</v>
      </c>
      <c r="C524" s="157">
        <v>13</v>
      </c>
      <c r="D524" s="246">
        <f>IF(B524=0,"",ROUND(C524/B524*100,1))</f>
        <v>130</v>
      </c>
      <c r="E524" s="244"/>
      <c r="F524" s="247">
        <v>2080102</v>
      </c>
      <c r="G524">
        <f>SUM(C524)</f>
        <v>13</v>
      </c>
      <c r="H524" s="247" t="s">
        <v>45</v>
      </c>
    </row>
    <row r="525" ht="20.1" customHeight="1" spans="1:8">
      <c r="A525" s="244" t="s">
        <v>46</v>
      </c>
      <c r="B525" s="249">
        <f>VLOOKUP(F525,'[14]表二（旧）'!$F$5:$G$1311,2,FALSE)</f>
        <v>0</v>
      </c>
      <c r="C525" s="157"/>
      <c r="D525" s="246" t="str">
        <f>IF(B525=0,"",ROUND(C525/B525*100,1))</f>
        <v/>
      </c>
      <c r="E525" s="244"/>
      <c r="F525" s="247">
        <v>2080103</v>
      </c>
      <c r="G525">
        <f>SUM(C525)</f>
        <v>0</v>
      </c>
      <c r="H525" s="247" t="s">
        <v>46</v>
      </c>
    </row>
    <row r="526" ht="20.1" customHeight="1" spans="1:8">
      <c r="A526" s="244" t="s">
        <v>402</v>
      </c>
      <c r="B526" s="249">
        <f>VLOOKUP(F526,'[14]表二（旧）'!$F$5:$G$1311,2,FALSE)</f>
        <v>0</v>
      </c>
      <c r="C526" s="157"/>
      <c r="D526" s="246" t="str">
        <f>IF(B526=0,"",ROUND(C526/B526*100,1))</f>
        <v/>
      </c>
      <c r="E526" s="244"/>
      <c r="F526" s="247">
        <v>2080104</v>
      </c>
      <c r="G526">
        <f>SUM(C526)</f>
        <v>0</v>
      </c>
      <c r="H526" s="247" t="s">
        <v>402</v>
      </c>
    </row>
    <row r="527" ht="20.1" customHeight="1" spans="1:8">
      <c r="A527" s="244" t="s">
        <v>403</v>
      </c>
      <c r="B527" s="249">
        <f>VLOOKUP(F527,'[14]表二（旧）'!$F$5:$G$1311,2,FALSE)</f>
        <v>0</v>
      </c>
      <c r="C527" s="157"/>
      <c r="D527" s="246" t="str">
        <f>IF(B527=0,"",ROUND(C527/B527*100,1))</f>
        <v/>
      </c>
      <c r="E527" s="244"/>
      <c r="F527" s="247">
        <v>2080105</v>
      </c>
      <c r="G527">
        <f>SUM(C527)</f>
        <v>0</v>
      </c>
      <c r="H527" s="247" t="s">
        <v>403</v>
      </c>
    </row>
    <row r="528" ht="20.1" customHeight="1" spans="1:8">
      <c r="A528" s="244" t="s">
        <v>404</v>
      </c>
      <c r="B528" s="249">
        <f>VLOOKUP(F528,'[14]表二（旧）'!$F$5:$G$1311,2,FALSE)</f>
        <v>0</v>
      </c>
      <c r="C528" s="157"/>
      <c r="D528" s="246" t="str">
        <f>IF(B528=0,"",ROUND(C528/B528*100,1))</f>
        <v/>
      </c>
      <c r="E528" s="244"/>
      <c r="F528" s="247">
        <v>2080106</v>
      </c>
      <c r="G528">
        <f>SUM(C528)</f>
        <v>0</v>
      </c>
      <c r="H528" s="247" t="s">
        <v>404</v>
      </c>
    </row>
    <row r="529" ht="20.1" customHeight="1" spans="1:8">
      <c r="A529" s="244" t="s">
        <v>405</v>
      </c>
      <c r="B529" s="249">
        <f>VLOOKUP(F529,'[14]表二（旧）'!$F$5:$G$1311,2,FALSE)</f>
        <v>0</v>
      </c>
      <c r="C529" s="157">
        <v>537</v>
      </c>
      <c r="D529" s="246" t="str">
        <f>IF(B529=0,"",ROUND(C529/B529*100,1))</f>
        <v/>
      </c>
      <c r="E529" s="244"/>
      <c r="F529" s="247">
        <v>2080107</v>
      </c>
      <c r="G529">
        <f>SUM(C529)</f>
        <v>537</v>
      </c>
      <c r="H529" s="247" t="s">
        <v>405</v>
      </c>
    </row>
    <row r="530" ht="20.1" customHeight="1" spans="1:8">
      <c r="A530" s="244" t="s">
        <v>86</v>
      </c>
      <c r="B530" s="249">
        <f>VLOOKUP(F530,'[14]表二（旧）'!$F$5:$G$1311,2,FALSE)</f>
        <v>0</v>
      </c>
      <c r="C530" s="157"/>
      <c r="D530" s="246" t="str">
        <f>IF(B530=0,"",ROUND(C530/B530*100,1))</f>
        <v/>
      </c>
      <c r="E530" s="244"/>
      <c r="F530" s="247">
        <v>2080108</v>
      </c>
      <c r="G530">
        <f>SUM(C530)</f>
        <v>0</v>
      </c>
      <c r="H530" s="247" t="s">
        <v>86</v>
      </c>
    </row>
    <row r="531" ht="20.1" customHeight="1" spans="1:8">
      <c r="A531" s="244" t="s">
        <v>406</v>
      </c>
      <c r="B531" s="264">
        <f>VLOOKUP(F531,'[14]表二（旧）'!$F$5:$G$1311,2,FALSE)</f>
        <v>1337</v>
      </c>
      <c r="C531" s="157">
        <v>1607</v>
      </c>
      <c r="D531" s="246">
        <f>IF(B531=0,"",ROUND(C531/B531*100,1))</f>
        <v>120.2</v>
      </c>
      <c r="E531" s="244"/>
      <c r="F531" s="247">
        <v>2080109</v>
      </c>
      <c r="G531">
        <f>SUM(C531)</f>
        <v>1607</v>
      </c>
      <c r="H531" s="247" t="s">
        <v>406</v>
      </c>
    </row>
    <row r="532" ht="20.1" customHeight="1" spans="1:8">
      <c r="A532" s="244" t="s">
        <v>407</v>
      </c>
      <c r="B532" s="249">
        <f>VLOOKUP(F532,'[14]表二（旧）'!$F$5:$G$1311,2,FALSE)</f>
        <v>29</v>
      </c>
      <c r="C532" s="157"/>
      <c r="D532" s="246">
        <f>IF(B532=0,"",ROUND(C532/B532*100,1))</f>
        <v>0</v>
      </c>
      <c r="E532" s="244"/>
      <c r="F532" s="247">
        <v>2080110</v>
      </c>
      <c r="G532">
        <f>SUM(C532)</f>
        <v>0</v>
      </c>
      <c r="H532" s="247" t="s">
        <v>407</v>
      </c>
    </row>
    <row r="533" ht="20.1" customHeight="1" spans="1:8">
      <c r="A533" s="244" t="s">
        <v>408</v>
      </c>
      <c r="B533" s="249">
        <f>VLOOKUP(F533,'[14]表二（旧）'!$F$5:$G$1311,2,FALSE)</f>
        <v>0</v>
      </c>
      <c r="C533" s="157"/>
      <c r="D533" s="246" t="str">
        <f>IF(B533=0,"",ROUND(C533/B533*100,1))</f>
        <v/>
      </c>
      <c r="E533" s="244"/>
      <c r="F533" s="247">
        <v>2080111</v>
      </c>
      <c r="G533">
        <f>SUM(C533)</f>
        <v>0</v>
      </c>
      <c r="H533" s="247" t="s">
        <v>408</v>
      </c>
    </row>
    <row r="534" ht="20.1" customHeight="1" spans="1:8">
      <c r="A534" s="244" t="s">
        <v>409</v>
      </c>
      <c r="B534" s="249">
        <f>VLOOKUP(F534,'[14]表二（旧）'!$F$5:$G$1311,2,FALSE)</f>
        <v>0</v>
      </c>
      <c r="C534" s="157"/>
      <c r="D534" s="246" t="str">
        <f>IF(B534=0,"",ROUND(C534/B534*100,1))</f>
        <v/>
      </c>
      <c r="E534" s="244"/>
      <c r="F534" s="247">
        <v>2080112</v>
      </c>
      <c r="G534">
        <f>SUM(C534)</f>
        <v>0</v>
      </c>
      <c r="H534" s="247" t="s">
        <v>409</v>
      </c>
    </row>
    <row r="535" ht="20.1" customHeight="1" spans="1:8">
      <c r="A535" s="244" t="s">
        <v>410</v>
      </c>
      <c r="B535" s="249">
        <f>VLOOKUP(F535,'[14]表二（旧）'!$F$5:$G$1311,2,FALSE)</f>
        <v>946</v>
      </c>
      <c r="C535" s="157">
        <v>963</v>
      </c>
      <c r="D535" s="246">
        <f>IF(B535=0,"",ROUND(C535/B535*100,1))</f>
        <v>101.8</v>
      </c>
      <c r="E535" s="244"/>
      <c r="F535" s="247">
        <v>2080199</v>
      </c>
      <c r="G535">
        <f>SUM(C535)</f>
        <v>963</v>
      </c>
      <c r="H535" s="247" t="s">
        <v>410</v>
      </c>
    </row>
    <row r="536" ht="20.1" customHeight="1" spans="1:8">
      <c r="A536" s="244" t="s">
        <v>411</v>
      </c>
      <c r="B536" s="245">
        <f>SUM(B537:B543)</f>
        <v>1210</v>
      </c>
      <c r="C536" s="245">
        <f>SUM(C537:C543)</f>
        <v>820</v>
      </c>
      <c r="D536" s="246">
        <f>IF(B536=0,"",ROUND(C536/B536*100,1))</f>
        <v>67.8</v>
      </c>
      <c r="E536" s="244"/>
      <c r="F536" s="247">
        <v>20802</v>
      </c>
      <c r="G536">
        <f>SUM(C536)</f>
        <v>820</v>
      </c>
      <c r="H536" s="247" t="s">
        <v>411</v>
      </c>
    </row>
    <row r="537" ht="20.1" customHeight="1" spans="1:8">
      <c r="A537" s="244" t="s">
        <v>44</v>
      </c>
      <c r="B537" s="249">
        <f>VLOOKUP(F537,'[14]表二（旧）'!$F$5:$G$1311,2,FALSE)</f>
        <v>199</v>
      </c>
      <c r="C537" s="157">
        <v>172</v>
      </c>
      <c r="D537" s="246">
        <f>IF(B537=0,"",ROUND(C537/B537*100,1))</f>
        <v>86.4</v>
      </c>
      <c r="E537" s="244"/>
      <c r="F537" s="247">
        <v>2080201</v>
      </c>
      <c r="G537">
        <f>SUM(C537)</f>
        <v>172</v>
      </c>
      <c r="H537" s="247" t="s">
        <v>44</v>
      </c>
    </row>
    <row r="538" ht="20.1" customHeight="1" spans="1:8">
      <c r="A538" s="244" t="s">
        <v>45</v>
      </c>
      <c r="B538" s="249">
        <f>VLOOKUP(F538,'[14]表二（旧）'!$F$5:$G$1311,2,FALSE)</f>
        <v>7</v>
      </c>
      <c r="C538" s="157"/>
      <c r="D538" s="246">
        <f>IF(B538=0,"",ROUND(C538/B538*100,1))</f>
        <v>0</v>
      </c>
      <c r="E538" s="244"/>
      <c r="F538" s="247">
        <v>2080202</v>
      </c>
      <c r="G538">
        <f>SUM(C538)</f>
        <v>0</v>
      </c>
      <c r="H538" s="247" t="s">
        <v>45</v>
      </c>
    </row>
    <row r="539" ht="20.1" customHeight="1" spans="1:8">
      <c r="A539" s="244" t="s">
        <v>46</v>
      </c>
      <c r="B539" s="249">
        <f>VLOOKUP(F539,'[14]表二（旧）'!$F$5:$G$1311,2,FALSE)</f>
        <v>0</v>
      </c>
      <c r="C539" s="157"/>
      <c r="D539" s="246" t="str">
        <f>IF(B539=0,"",ROUND(C539/B539*100,1))</f>
        <v/>
      </c>
      <c r="E539" s="244"/>
      <c r="F539" s="247">
        <v>2080203</v>
      </c>
      <c r="G539">
        <f>SUM(C539)</f>
        <v>0</v>
      </c>
      <c r="H539" s="247" t="s">
        <v>46</v>
      </c>
    </row>
    <row r="540" ht="20.1" customHeight="1" spans="1:8">
      <c r="A540" s="244" t="s">
        <v>412</v>
      </c>
      <c r="B540" s="249">
        <f>VLOOKUP(F540,'[14]表二（旧）'!$F$5:$G$1311,2,FALSE)</f>
        <v>0</v>
      </c>
      <c r="C540" s="157"/>
      <c r="D540" s="246" t="str">
        <f>IF(B540=0,"",ROUND(C540/B540*100,1))</f>
        <v/>
      </c>
      <c r="E540" s="244"/>
      <c r="F540" s="247">
        <v>2080206</v>
      </c>
      <c r="G540">
        <f>SUM(C540)</f>
        <v>0</v>
      </c>
      <c r="H540" s="247" t="s">
        <v>412</v>
      </c>
    </row>
    <row r="541" ht="20.1" customHeight="1" spans="1:8">
      <c r="A541" s="244" t="s">
        <v>413</v>
      </c>
      <c r="B541" s="249">
        <f>VLOOKUP(F541,'[14]表二（旧）'!$F$5:$G$1311,2,FALSE)</f>
        <v>7</v>
      </c>
      <c r="C541" s="157"/>
      <c r="D541" s="246">
        <f>IF(B541=0,"",ROUND(C541/B541*100,1))</f>
        <v>0</v>
      </c>
      <c r="E541" s="244"/>
      <c r="F541" s="247">
        <v>2080207</v>
      </c>
      <c r="G541">
        <f>SUM(C541)</f>
        <v>0</v>
      </c>
      <c r="H541" s="247" t="s">
        <v>413</v>
      </c>
    </row>
    <row r="542" ht="20.1" customHeight="1" spans="1:8">
      <c r="A542" s="244" t="s">
        <v>414</v>
      </c>
      <c r="B542" s="249">
        <f>VLOOKUP(F542,'[14]表二（旧）'!$F$5:$G$1311,2,FALSE)</f>
        <v>0</v>
      </c>
      <c r="C542" s="157"/>
      <c r="D542" s="246" t="str">
        <f>IF(B542=0,"",ROUND(C542/B542*100,1))</f>
        <v/>
      </c>
      <c r="E542" s="244"/>
      <c r="F542" s="247">
        <v>2080208</v>
      </c>
      <c r="G542">
        <f>SUM(C542)</f>
        <v>0</v>
      </c>
      <c r="H542" s="247" t="s">
        <v>414</v>
      </c>
    </row>
    <row r="543" ht="20.1" customHeight="1" spans="1:8">
      <c r="A543" s="244" t="s">
        <v>415</v>
      </c>
      <c r="B543" s="249">
        <f>VLOOKUP(F543,'[14]表二（旧）'!$F$5:$G$1311,2,FALSE)</f>
        <v>997</v>
      </c>
      <c r="C543" s="157">
        <v>648</v>
      </c>
      <c r="D543" s="246">
        <f>IF(B543=0,"",ROUND(C543/B543*100,1))</f>
        <v>65</v>
      </c>
      <c r="E543" s="244"/>
      <c r="F543" s="247">
        <v>2080299</v>
      </c>
      <c r="G543">
        <f>SUM(C543)</f>
        <v>648</v>
      </c>
      <c r="H543" s="247" t="s">
        <v>415</v>
      </c>
    </row>
    <row r="544" ht="20.1" customHeight="1" spans="1:8">
      <c r="A544" s="244" t="s">
        <v>416</v>
      </c>
      <c r="B544" s="245">
        <f>SUM(B545)</f>
        <v>0</v>
      </c>
      <c r="C544" s="245">
        <f>SUM(C545)</f>
        <v>0</v>
      </c>
      <c r="D544" s="246" t="str">
        <f>IF(B544=0,"",ROUND(C544/B544*100,1))</f>
        <v/>
      </c>
      <c r="E544" s="244"/>
      <c r="F544" s="247">
        <v>20804</v>
      </c>
      <c r="G544">
        <f>SUM(C544)</f>
        <v>0</v>
      </c>
      <c r="H544" s="247" t="s">
        <v>416</v>
      </c>
    </row>
    <row r="545" ht="20.1" customHeight="1" spans="1:8">
      <c r="A545" s="244" t="s">
        <v>417</v>
      </c>
      <c r="B545" s="249">
        <f>VLOOKUP(F545,'[14]表二（旧）'!$F$5:$G$1311,2,FALSE)</f>
        <v>0</v>
      </c>
      <c r="C545" s="157"/>
      <c r="D545" s="246" t="str">
        <f>IF(B545=0,"",ROUND(C545/B545*100,1))</f>
        <v/>
      </c>
      <c r="E545" s="244"/>
      <c r="F545" s="247">
        <v>2080402</v>
      </c>
      <c r="G545">
        <f>SUM(C545)</f>
        <v>0</v>
      </c>
      <c r="H545" s="247" t="s">
        <v>417</v>
      </c>
    </row>
    <row r="546" ht="20.1" customHeight="1" spans="1:8">
      <c r="A546" s="244" t="s">
        <v>418</v>
      </c>
      <c r="B546" s="245">
        <f>SUM(B547:B554)</f>
        <v>25743</v>
      </c>
      <c r="C546" s="245">
        <f>SUM(C547:C554)</f>
        <v>23062</v>
      </c>
      <c r="D546" s="246">
        <f>IF(B546=0,"",ROUND(C546/B546*100,1))</f>
        <v>89.6</v>
      </c>
      <c r="E546" s="244"/>
      <c r="F546" s="247">
        <v>20805</v>
      </c>
      <c r="G546">
        <f>SUM(C546)</f>
        <v>23062</v>
      </c>
      <c r="H546" s="247" t="s">
        <v>418</v>
      </c>
    </row>
    <row r="547" ht="20.1" customHeight="1" spans="1:8">
      <c r="A547" s="244" t="s">
        <v>419</v>
      </c>
      <c r="B547" s="249">
        <f>VLOOKUP(F547,'[14]表二（旧）'!$F$5:$G$1311,2,FALSE)</f>
        <v>410</v>
      </c>
      <c r="C547" s="157">
        <v>392</v>
      </c>
      <c r="D547" s="246">
        <f>IF(B547=0,"",ROUND(C547/B547*100,1))</f>
        <v>95.6</v>
      </c>
      <c r="E547" s="244"/>
      <c r="F547" s="247">
        <v>2080501</v>
      </c>
      <c r="G547">
        <f>SUM(C547)</f>
        <v>392</v>
      </c>
      <c r="H547" s="247" t="s">
        <v>419</v>
      </c>
    </row>
    <row r="548" ht="20.1" customHeight="1" spans="1:8">
      <c r="A548" s="244" t="s">
        <v>420</v>
      </c>
      <c r="B548" s="249">
        <f>VLOOKUP(F548,'[14]表二（旧）'!$F$5:$G$1311,2,FALSE)</f>
        <v>1158</v>
      </c>
      <c r="C548" s="157">
        <v>219</v>
      </c>
      <c r="D548" s="246">
        <f>IF(B548=0,"",ROUND(C548/B548*100,1))</f>
        <v>18.9</v>
      </c>
      <c r="E548" s="244"/>
      <c r="F548" s="247">
        <v>2080502</v>
      </c>
      <c r="G548">
        <f>SUM(C548)</f>
        <v>219</v>
      </c>
      <c r="H548" s="247" t="s">
        <v>420</v>
      </c>
    </row>
    <row r="549" ht="20.1" customHeight="1" spans="1:8">
      <c r="A549" s="244" t="s">
        <v>421</v>
      </c>
      <c r="B549" s="249">
        <f>VLOOKUP(F549,'[14]表二（旧）'!$F$5:$G$1311,2,FALSE)</f>
        <v>150</v>
      </c>
      <c r="C549" s="157">
        <v>193</v>
      </c>
      <c r="D549" s="246">
        <f>IF(B549=0,"",ROUND(C549/B549*100,1))</f>
        <v>128.7</v>
      </c>
      <c r="E549" s="244"/>
      <c r="F549" s="247">
        <v>2080503</v>
      </c>
      <c r="G549">
        <f>SUM(C549)</f>
        <v>193</v>
      </c>
      <c r="H549" s="247" t="s">
        <v>421</v>
      </c>
    </row>
    <row r="550" ht="20.1" customHeight="1" spans="1:8">
      <c r="A550" s="244" t="s">
        <v>422</v>
      </c>
      <c r="B550" s="249">
        <f>VLOOKUP(F550,'[14]表二（旧）'!$F$5:$G$1311,2,FALSE)</f>
        <v>0</v>
      </c>
      <c r="C550" s="157"/>
      <c r="D550" s="246" t="str">
        <f>IF(B550=0,"",ROUND(C550/B550*100,1))</f>
        <v/>
      </c>
      <c r="E550" s="244"/>
      <c r="F550" s="247">
        <v>2080504</v>
      </c>
      <c r="G550">
        <f>SUM(C550)</f>
        <v>0</v>
      </c>
      <c r="H550" s="247" t="s">
        <v>422</v>
      </c>
    </row>
    <row r="551" ht="20.1" customHeight="1" spans="1:8">
      <c r="A551" s="244" t="s">
        <v>423</v>
      </c>
      <c r="B551" s="249">
        <f>VLOOKUP(F551,'[14]表二（旧）'!$F$5:$G$1311,2,FALSE)</f>
        <v>17666</v>
      </c>
      <c r="C551" s="157">
        <v>19109</v>
      </c>
      <c r="D551" s="246">
        <f>IF(B551=0,"",ROUND(C551/B551*100,1))</f>
        <v>108.2</v>
      </c>
      <c r="E551" s="244"/>
      <c r="F551" s="247">
        <v>2080505</v>
      </c>
      <c r="G551">
        <f>SUM(C551)</f>
        <v>19109</v>
      </c>
      <c r="H551" s="247" t="s">
        <v>423</v>
      </c>
    </row>
    <row r="552" ht="20.1" customHeight="1" spans="1:8">
      <c r="A552" s="244" t="s">
        <v>424</v>
      </c>
      <c r="B552" s="249">
        <f>VLOOKUP(F552,'[14]表二（旧）'!$F$5:$G$1311,2,FALSE)</f>
        <v>0</v>
      </c>
      <c r="C552" s="157"/>
      <c r="D552" s="246" t="str">
        <f>IF(B552=0,"",ROUND(C552/B552*100,1))</f>
        <v/>
      </c>
      <c r="E552" s="244"/>
      <c r="F552" s="247">
        <v>2080506</v>
      </c>
      <c r="G552">
        <f>SUM(C552)</f>
        <v>0</v>
      </c>
      <c r="H552" s="247" t="s">
        <v>424</v>
      </c>
    </row>
    <row r="553" ht="20.1" customHeight="1" spans="1:8">
      <c r="A553" s="244" t="s">
        <v>425</v>
      </c>
      <c r="B553" s="249">
        <f>VLOOKUP(F553,'[14]表二（旧）'!$F$5:$G$1311,2,FALSE)</f>
        <v>3174</v>
      </c>
      <c r="C553" s="157">
        <v>2889</v>
      </c>
      <c r="D553" s="246">
        <f>IF(B553=0,"",ROUND(C553/B553*100,1))</f>
        <v>91</v>
      </c>
      <c r="E553" s="244"/>
      <c r="F553" s="247">
        <v>2080507</v>
      </c>
      <c r="G553">
        <f>SUM(C553)</f>
        <v>2889</v>
      </c>
      <c r="H553" s="247" t="s">
        <v>425</v>
      </c>
    </row>
    <row r="554" ht="20.1" customHeight="1" spans="1:8">
      <c r="A554" s="244" t="s">
        <v>426</v>
      </c>
      <c r="B554" s="249">
        <f>VLOOKUP(F554,'[14]表二（旧）'!$F$5:$G$1311,2,FALSE)</f>
        <v>3185</v>
      </c>
      <c r="C554" s="157">
        <v>260</v>
      </c>
      <c r="D554" s="246">
        <f>IF(B554=0,"",ROUND(C554/B554*100,1))</f>
        <v>8.2</v>
      </c>
      <c r="E554" s="244"/>
      <c r="F554" s="247">
        <v>2080599</v>
      </c>
      <c r="G554">
        <f>SUM(C554)</f>
        <v>260</v>
      </c>
      <c r="H554" s="247" t="s">
        <v>426</v>
      </c>
    </row>
    <row r="555" ht="20.1" customHeight="1" spans="1:8">
      <c r="A555" s="244" t="s">
        <v>427</v>
      </c>
      <c r="B555" s="245">
        <f>SUM(B556:B558)</f>
        <v>0</v>
      </c>
      <c r="C555" s="245">
        <f>SUM(C556:C558)</f>
        <v>0</v>
      </c>
      <c r="D555" s="246" t="str">
        <f>IF(B555=0,"",ROUND(C555/B555*100,1))</f>
        <v/>
      </c>
      <c r="E555" s="244"/>
      <c r="F555" s="247">
        <v>20806</v>
      </c>
      <c r="G555">
        <f>SUM(C555)</f>
        <v>0</v>
      </c>
      <c r="H555" s="247" t="s">
        <v>427</v>
      </c>
    </row>
    <row r="556" ht="20.1" customHeight="1" spans="1:8">
      <c r="A556" s="244" t="s">
        <v>428</v>
      </c>
      <c r="B556" s="249">
        <f>VLOOKUP(F556,'[14]表二（旧）'!$F$5:$G$1311,2,FALSE)</f>
        <v>0</v>
      </c>
      <c r="C556" s="157"/>
      <c r="D556" s="246" t="str">
        <f>IF(B556=0,"",ROUND(C556/B556*100,1))</f>
        <v/>
      </c>
      <c r="E556" s="244"/>
      <c r="F556" s="247">
        <v>2080601</v>
      </c>
      <c r="G556">
        <f>SUM(C556)</f>
        <v>0</v>
      </c>
      <c r="H556" s="247" t="s">
        <v>428</v>
      </c>
    </row>
    <row r="557" ht="20.1" customHeight="1" spans="1:8">
      <c r="A557" s="244" t="s">
        <v>429</v>
      </c>
      <c r="B557" s="249">
        <f>VLOOKUP(F557,'[14]表二（旧）'!$F$5:$G$1311,2,FALSE)</f>
        <v>0</v>
      </c>
      <c r="C557" s="157"/>
      <c r="D557" s="246" t="str">
        <f>IF(B557=0,"",ROUND(C557/B557*100,1))</f>
        <v/>
      </c>
      <c r="E557" s="244"/>
      <c r="F557" s="247">
        <v>2080602</v>
      </c>
      <c r="G557">
        <f>SUM(C557)</f>
        <v>0</v>
      </c>
      <c r="H557" s="247" t="s">
        <v>429</v>
      </c>
    </row>
    <row r="558" ht="20.1" customHeight="1" spans="1:8">
      <c r="A558" s="244" t="s">
        <v>430</v>
      </c>
      <c r="B558" s="249">
        <f>VLOOKUP(F558,'[14]表二（旧）'!$F$5:$G$1311,2,FALSE)</f>
        <v>0</v>
      </c>
      <c r="C558" s="157"/>
      <c r="D558" s="246" t="str">
        <f>IF(B558=0,"",ROUND(C558/B558*100,1))</f>
        <v/>
      </c>
      <c r="E558" s="244"/>
      <c r="F558" s="247">
        <v>2080699</v>
      </c>
      <c r="G558">
        <f>SUM(C558)</f>
        <v>0</v>
      </c>
      <c r="H558" s="247" t="s">
        <v>430</v>
      </c>
    </row>
    <row r="559" ht="20.1" customHeight="1" spans="1:8">
      <c r="A559" s="244" t="s">
        <v>431</v>
      </c>
      <c r="B559" s="245">
        <f>SUM(B560:B568)</f>
        <v>1208</v>
      </c>
      <c r="C559" s="245">
        <f>SUM(C560:C568)</f>
        <v>1243</v>
      </c>
      <c r="D559" s="246">
        <f>IF(B559=0,"",ROUND(C559/B559*100,1))</f>
        <v>102.9</v>
      </c>
      <c r="E559" s="244"/>
      <c r="F559" s="247">
        <v>20807</v>
      </c>
      <c r="G559">
        <f>SUM(C559)</f>
        <v>1243</v>
      </c>
      <c r="H559" s="247" t="s">
        <v>431</v>
      </c>
    </row>
    <row r="560" ht="20.1" customHeight="1" spans="1:8">
      <c r="A560" s="244" t="s">
        <v>432</v>
      </c>
      <c r="B560" s="249">
        <f>VLOOKUP(F560,'[14]表二（旧）'!$F$5:$G$1311,2,FALSE)</f>
        <v>11</v>
      </c>
      <c r="C560" s="157"/>
      <c r="D560" s="246">
        <f>IF(B560=0,"",ROUND(C560/B560*100,1))</f>
        <v>0</v>
      </c>
      <c r="E560" s="244"/>
      <c r="F560" s="247">
        <v>2080701</v>
      </c>
      <c r="G560">
        <f>SUM(C560)</f>
        <v>0</v>
      </c>
      <c r="H560" s="247" t="s">
        <v>432</v>
      </c>
    </row>
    <row r="561" ht="20.1" customHeight="1" spans="1:8">
      <c r="A561" s="244" t="s">
        <v>433</v>
      </c>
      <c r="B561" s="249">
        <f>VLOOKUP(F561,'[14]表二（旧）'!$F$5:$G$1311,2,FALSE)</f>
        <v>25</v>
      </c>
      <c r="C561" s="157"/>
      <c r="D561" s="246">
        <f>IF(B561=0,"",ROUND(C561/B561*100,1))</f>
        <v>0</v>
      </c>
      <c r="E561" s="244"/>
      <c r="F561" s="247">
        <v>2080702</v>
      </c>
      <c r="G561">
        <f>SUM(C561)</f>
        <v>0</v>
      </c>
      <c r="H561" s="247" t="s">
        <v>433</v>
      </c>
    </row>
    <row r="562" ht="20.1" customHeight="1" spans="1:8">
      <c r="A562" s="244" t="s">
        <v>434</v>
      </c>
      <c r="B562" s="249">
        <f>VLOOKUP(F562,'[14]表二（旧）'!$F$5:$G$1311,2,FALSE)</f>
        <v>2</v>
      </c>
      <c r="C562" s="157"/>
      <c r="D562" s="246">
        <f>IF(B562=0,"",ROUND(C562/B562*100,1))</f>
        <v>0</v>
      </c>
      <c r="E562" s="244"/>
      <c r="F562" s="247">
        <v>2080704</v>
      </c>
      <c r="G562">
        <f>SUM(C562)</f>
        <v>0</v>
      </c>
      <c r="H562" s="247" t="s">
        <v>434</v>
      </c>
    </row>
    <row r="563" ht="20.1" customHeight="1" spans="1:8">
      <c r="A563" s="244" t="s">
        <v>435</v>
      </c>
      <c r="B563" s="249">
        <f>VLOOKUP(F563,'[14]表二（旧）'!$F$5:$G$1311,2,FALSE)</f>
        <v>68</v>
      </c>
      <c r="C563" s="157"/>
      <c r="D563" s="246">
        <f>IF(B563=0,"",ROUND(C563/B563*100,1))</f>
        <v>0</v>
      </c>
      <c r="E563" s="244"/>
      <c r="F563" s="247">
        <v>2080705</v>
      </c>
      <c r="G563">
        <f>SUM(C563)</f>
        <v>0</v>
      </c>
      <c r="H563" s="247" t="s">
        <v>435</v>
      </c>
    </row>
    <row r="564" ht="20.1" customHeight="1" spans="1:8">
      <c r="A564" s="244" t="s">
        <v>436</v>
      </c>
      <c r="B564" s="249">
        <f>VLOOKUP(F564,'[14]表二（旧）'!$F$5:$G$1311,2,FALSE)</f>
        <v>0</v>
      </c>
      <c r="C564" s="157"/>
      <c r="D564" s="246" t="str">
        <f>IF(B564=0,"",ROUND(C564/B564*100,1))</f>
        <v/>
      </c>
      <c r="E564" s="244"/>
      <c r="F564" s="247">
        <v>2080709</v>
      </c>
      <c r="G564">
        <f>SUM(C564)</f>
        <v>0</v>
      </c>
      <c r="H564" s="247" t="s">
        <v>436</v>
      </c>
    </row>
    <row r="565" ht="20.1" customHeight="1" spans="1:8">
      <c r="A565" s="244" t="s">
        <v>437</v>
      </c>
      <c r="B565" s="249">
        <f>VLOOKUP(F565,'[14]表二（旧）'!$F$5:$G$1311,2,FALSE)</f>
        <v>15</v>
      </c>
      <c r="C565" s="157"/>
      <c r="D565" s="246">
        <f>IF(B565=0,"",ROUND(C565/B565*100,1))</f>
        <v>0</v>
      </c>
      <c r="E565" s="244"/>
      <c r="F565" s="247">
        <v>2080711</v>
      </c>
      <c r="G565">
        <f>SUM(C565)</f>
        <v>0</v>
      </c>
      <c r="H565" s="247" t="s">
        <v>437</v>
      </c>
    </row>
    <row r="566" ht="20.1" customHeight="1" spans="1:8">
      <c r="A566" s="244" t="s">
        <v>438</v>
      </c>
      <c r="B566" s="249">
        <f>VLOOKUP(F566,'[14]表二（旧）'!$F$5:$G$1311,2,FALSE)</f>
        <v>0</v>
      </c>
      <c r="C566" s="157"/>
      <c r="D566" s="246" t="str">
        <f>IF(B566=0,"",ROUND(C566/B566*100,1))</f>
        <v/>
      </c>
      <c r="E566" s="244"/>
      <c r="F566" s="247">
        <v>2080712</v>
      </c>
      <c r="G566">
        <f>SUM(C566)</f>
        <v>0</v>
      </c>
      <c r="H566" s="247" t="s">
        <v>438</v>
      </c>
    </row>
    <row r="567" ht="20.1" customHeight="1" spans="1:8">
      <c r="A567" s="244" t="s">
        <v>439</v>
      </c>
      <c r="B567" s="249">
        <f>VLOOKUP(F567,'[14]表二（旧）'!$F$5:$G$1311,2,FALSE)</f>
        <v>42</v>
      </c>
      <c r="C567" s="157"/>
      <c r="D567" s="246">
        <f>IF(B567=0,"",ROUND(C567/B567*100,1))</f>
        <v>0</v>
      </c>
      <c r="E567" s="244"/>
      <c r="F567" s="247">
        <v>2080713</v>
      </c>
      <c r="G567">
        <f>SUM(C567)</f>
        <v>0</v>
      </c>
      <c r="H567" s="247" t="s">
        <v>439</v>
      </c>
    </row>
    <row r="568" ht="20.1" customHeight="1" spans="1:8">
      <c r="A568" s="244" t="s">
        <v>440</v>
      </c>
      <c r="B568" s="249">
        <f>VLOOKUP(F568,'[14]表二（旧）'!$F$5:$G$1311,2,FALSE)</f>
        <v>1045</v>
      </c>
      <c r="C568" s="157">
        <v>1243</v>
      </c>
      <c r="D568" s="246">
        <f>IF(B568=0,"",ROUND(C568/B568*100,1))</f>
        <v>118.9</v>
      </c>
      <c r="E568" s="244"/>
      <c r="F568" s="247">
        <v>2080799</v>
      </c>
      <c r="G568">
        <f>SUM(C568)</f>
        <v>1243</v>
      </c>
      <c r="H568" s="247" t="s">
        <v>440</v>
      </c>
    </row>
    <row r="569" ht="20.1" customHeight="1" spans="1:8">
      <c r="A569" s="244" t="s">
        <v>441</v>
      </c>
      <c r="B569" s="245">
        <f>SUM(B570:B576)</f>
        <v>9614</v>
      </c>
      <c r="C569" s="245">
        <f>SUM(C570:C576)</f>
        <v>8596</v>
      </c>
      <c r="D569" s="246">
        <f>IF(B569=0,"",ROUND(C569/B569*100,1))</f>
        <v>89.4</v>
      </c>
      <c r="E569" s="244"/>
      <c r="F569" s="247">
        <v>20808</v>
      </c>
      <c r="G569">
        <f>SUM(C569)</f>
        <v>8596</v>
      </c>
      <c r="H569" s="247" t="s">
        <v>441</v>
      </c>
    </row>
    <row r="570" ht="20.1" customHeight="1" spans="1:8">
      <c r="A570" s="244" t="s">
        <v>442</v>
      </c>
      <c r="B570" s="249">
        <f>VLOOKUP(F570,'[14]表二（旧）'!$F$5:$G$1311,2,FALSE)</f>
        <v>1953</v>
      </c>
      <c r="C570" s="157">
        <v>1225</v>
      </c>
      <c r="D570" s="246">
        <f>IF(B570=0,"",ROUND(C570/B570*100,1))</f>
        <v>62.7</v>
      </c>
      <c r="E570" s="244"/>
      <c r="F570" s="247">
        <v>2080801</v>
      </c>
      <c r="G570">
        <f>SUM(C570)</f>
        <v>1225</v>
      </c>
      <c r="H570" s="247" t="s">
        <v>442</v>
      </c>
    </row>
    <row r="571" ht="20.1" customHeight="1" spans="1:8">
      <c r="A571" s="244" t="s">
        <v>443</v>
      </c>
      <c r="B571" s="249">
        <f>VLOOKUP(F571,'[14]表二（旧）'!$F$5:$G$1311,2,FALSE)</f>
        <v>2</v>
      </c>
      <c r="C571" s="157"/>
      <c r="D571" s="246">
        <f>IF(B571=0,"",ROUND(C571/B571*100,1))</f>
        <v>0</v>
      </c>
      <c r="E571" s="244"/>
      <c r="F571" s="247">
        <v>2080802</v>
      </c>
      <c r="G571">
        <f>SUM(C571)</f>
        <v>0</v>
      </c>
      <c r="H571" s="247" t="s">
        <v>443</v>
      </c>
    </row>
    <row r="572" ht="20.1" customHeight="1" spans="1:8">
      <c r="A572" s="244" t="s">
        <v>444</v>
      </c>
      <c r="B572" s="249">
        <f>VLOOKUP(F572,'[14]表二（旧）'!$F$5:$G$1311,2,FALSE)</f>
        <v>0</v>
      </c>
      <c r="C572" s="157"/>
      <c r="D572" s="246" t="str">
        <f>IF(B572=0,"",ROUND(C572/B572*100,1))</f>
        <v/>
      </c>
      <c r="E572" s="244"/>
      <c r="F572" s="247">
        <v>2080803</v>
      </c>
      <c r="G572">
        <f>SUM(C572)</f>
        <v>0</v>
      </c>
      <c r="H572" s="247" t="s">
        <v>444</v>
      </c>
    </row>
    <row r="573" ht="20.1" customHeight="1" spans="1:8">
      <c r="A573" s="244" t="s">
        <v>445</v>
      </c>
      <c r="B573" s="249">
        <f>VLOOKUP(F573,'[14]表二（旧）'!$F$5:$G$1311,2,FALSE)</f>
        <v>0</v>
      </c>
      <c r="C573" s="157"/>
      <c r="D573" s="246" t="str">
        <f>IF(B573=0,"",ROUND(C573/B573*100,1))</f>
        <v/>
      </c>
      <c r="E573" s="244"/>
      <c r="F573" s="247">
        <v>2080804</v>
      </c>
      <c r="G573">
        <f>SUM(C573)</f>
        <v>0</v>
      </c>
      <c r="H573" s="247" t="s">
        <v>445</v>
      </c>
    </row>
    <row r="574" ht="20.1" customHeight="1" spans="1:8">
      <c r="A574" s="244" t="s">
        <v>446</v>
      </c>
      <c r="B574" s="249">
        <f>VLOOKUP(F574,'[14]表二（旧）'!$F$5:$G$1311,2,FALSE)</f>
        <v>1111</v>
      </c>
      <c r="C574" s="157">
        <v>1206</v>
      </c>
      <c r="D574" s="246">
        <f>IF(B574=0,"",ROUND(C574/B574*100,1))</f>
        <v>108.6</v>
      </c>
      <c r="E574" s="244"/>
      <c r="F574" s="247">
        <v>2080805</v>
      </c>
      <c r="G574">
        <f>SUM(C574)</f>
        <v>1206</v>
      </c>
      <c r="H574" s="247" t="s">
        <v>446</v>
      </c>
    </row>
    <row r="575" ht="20.1" customHeight="1" spans="1:8">
      <c r="A575" s="244" t="s">
        <v>447</v>
      </c>
      <c r="B575" s="249">
        <f>VLOOKUP(F575,'[14]表二（旧）'!$F$5:$G$1311,2,FALSE)</f>
        <v>312</v>
      </c>
      <c r="C575" s="157"/>
      <c r="D575" s="246">
        <f>IF(B575=0,"",ROUND(C575/B575*100,1))</f>
        <v>0</v>
      </c>
      <c r="E575" s="263"/>
      <c r="F575" s="247">
        <v>2080806</v>
      </c>
      <c r="G575">
        <f>SUM(C575)</f>
        <v>0</v>
      </c>
      <c r="H575" s="247" t="s">
        <v>447</v>
      </c>
    </row>
    <row r="576" ht="20.1" customHeight="1" spans="1:8">
      <c r="A576" s="244" t="s">
        <v>448</v>
      </c>
      <c r="B576" s="249">
        <f>VLOOKUP(F576,'[14]表二（旧）'!$F$5:$G$1311,2,FALSE)</f>
        <v>6236</v>
      </c>
      <c r="C576" s="157">
        <v>6165</v>
      </c>
      <c r="D576" s="246">
        <f>IF(B576=0,"",ROUND(C576/B576*100,1))</f>
        <v>98.9</v>
      </c>
      <c r="E576" s="263"/>
      <c r="F576" s="247">
        <v>2080899</v>
      </c>
      <c r="G576">
        <f>SUM(C576)</f>
        <v>6165</v>
      </c>
      <c r="H576" s="247" t="s">
        <v>448</v>
      </c>
    </row>
    <row r="577" ht="20.1" customHeight="1" spans="1:8">
      <c r="A577" s="244" t="s">
        <v>449</v>
      </c>
      <c r="B577" s="245">
        <f>SUM(B578:B583)</f>
        <v>578</v>
      </c>
      <c r="C577" s="245">
        <f>SUM(C578:C583)</f>
        <v>490</v>
      </c>
      <c r="D577" s="246">
        <f>IF(B577=0,"",ROUND(C577/B577*100,1))</f>
        <v>84.8</v>
      </c>
      <c r="E577" s="244"/>
      <c r="F577" s="247">
        <v>20809</v>
      </c>
      <c r="G577">
        <f>SUM(C577)</f>
        <v>490</v>
      </c>
      <c r="H577" s="247" t="s">
        <v>449</v>
      </c>
    </row>
    <row r="578" ht="20.1" customHeight="1" spans="1:8">
      <c r="A578" s="244" t="s">
        <v>450</v>
      </c>
      <c r="B578" s="249">
        <f>VLOOKUP(F578,'[14]表二（旧）'!$F$5:$G$1311,2,FALSE)</f>
        <v>488</v>
      </c>
      <c r="C578" s="157"/>
      <c r="D578" s="246">
        <f>IF(B578=0,"",ROUND(C578/B578*100,1))</f>
        <v>0</v>
      </c>
      <c r="E578" s="244"/>
      <c r="F578" s="247">
        <v>2080901</v>
      </c>
      <c r="G578">
        <f>SUM(C578)</f>
        <v>0</v>
      </c>
      <c r="H578" s="247" t="s">
        <v>450</v>
      </c>
    </row>
    <row r="579" ht="20.1" customHeight="1" spans="1:8">
      <c r="A579" s="244" t="s">
        <v>451</v>
      </c>
      <c r="B579" s="249">
        <f>VLOOKUP(F579,'[14]表二（旧）'!$F$5:$G$1311,2,FALSE)</f>
        <v>80</v>
      </c>
      <c r="C579" s="157">
        <v>46</v>
      </c>
      <c r="D579" s="246">
        <f>IF(B579=0,"",ROUND(C579/B579*100,1))</f>
        <v>57.5</v>
      </c>
      <c r="E579" s="244"/>
      <c r="F579" s="247">
        <v>2080902</v>
      </c>
      <c r="G579">
        <f>SUM(C579)</f>
        <v>46</v>
      </c>
      <c r="H579" s="247" t="s">
        <v>451</v>
      </c>
    </row>
    <row r="580" ht="20.1" customHeight="1" spans="1:8">
      <c r="A580" s="244" t="s">
        <v>452</v>
      </c>
      <c r="B580" s="249">
        <f>VLOOKUP(F580,'[14]表二（旧）'!$F$5:$G$1311,2,FALSE)</f>
        <v>10</v>
      </c>
      <c r="C580" s="157">
        <v>127</v>
      </c>
      <c r="D580" s="246">
        <f>IF(B580=0,"",ROUND(C580/B580*100,1))</f>
        <v>1270</v>
      </c>
      <c r="E580" s="244"/>
      <c r="F580" s="247">
        <v>2080903</v>
      </c>
      <c r="G580">
        <f>SUM(C580)</f>
        <v>127</v>
      </c>
      <c r="H580" s="247" t="s">
        <v>452</v>
      </c>
    </row>
    <row r="581" ht="20.1" customHeight="1" spans="1:8">
      <c r="A581" s="244" t="s">
        <v>453</v>
      </c>
      <c r="B581" s="249">
        <f>VLOOKUP(F581,'[14]表二（旧）'!$F$5:$G$1311,2,FALSE)</f>
        <v>0</v>
      </c>
      <c r="C581" s="157"/>
      <c r="D581" s="246" t="str">
        <f t="shared" ref="D581:D644" si="18">IF(B581=0,"",ROUND(C581/B581*100,1))</f>
        <v/>
      </c>
      <c r="E581" s="244"/>
      <c r="F581" s="247">
        <v>2080904</v>
      </c>
      <c r="G581">
        <f t="shared" ref="G581:G644" si="19">SUM(C581)</f>
        <v>0</v>
      </c>
      <c r="H581" s="247" t="s">
        <v>453</v>
      </c>
    </row>
    <row r="582" ht="20.1" customHeight="1" spans="1:8">
      <c r="A582" s="263" t="s">
        <v>454</v>
      </c>
      <c r="B582" s="258">
        <f>'[14]表二（旧）'!B110</f>
        <v>0</v>
      </c>
      <c r="C582" s="157"/>
      <c r="D582" s="246" t="str">
        <f>IF(B582=0,"",ROUND(C582/B582*100,1))</f>
        <v/>
      </c>
      <c r="E582" s="263"/>
      <c r="F582" s="247">
        <v>2080905</v>
      </c>
      <c r="G582">
        <f>SUM(C582)</f>
        <v>0</v>
      </c>
      <c r="H582" s="247" t="s">
        <v>454</v>
      </c>
    </row>
    <row r="583" ht="20.1" customHeight="1" spans="1:8">
      <c r="A583" s="244" t="s">
        <v>455</v>
      </c>
      <c r="B583" s="249">
        <f>VLOOKUP(F583,'[14]表二（旧）'!$F$5:$G$1311,2,FALSE)</f>
        <v>0</v>
      </c>
      <c r="C583" s="157">
        <v>317</v>
      </c>
      <c r="D583" s="246" t="str">
        <f>IF(B583=0,"",ROUND(C583/B583*100,1))</f>
        <v/>
      </c>
      <c r="E583" s="263"/>
      <c r="F583" s="247">
        <v>2080999</v>
      </c>
      <c r="G583">
        <f>SUM(C583)</f>
        <v>317</v>
      </c>
      <c r="H583" s="247" t="s">
        <v>455</v>
      </c>
    </row>
    <row r="584" ht="20.1" customHeight="1" spans="1:8">
      <c r="A584" s="244" t="s">
        <v>456</v>
      </c>
      <c r="B584" s="245">
        <f>SUM(B585:B590)</f>
        <v>525</v>
      </c>
      <c r="C584" s="245">
        <f>SUM(C585:C590)</f>
        <v>2079</v>
      </c>
      <c r="D584" s="246">
        <f>IF(B584=0,"",ROUND(C584/B584*100,1))</f>
        <v>396</v>
      </c>
      <c r="E584" s="263"/>
      <c r="F584" s="247">
        <v>20810</v>
      </c>
      <c r="G584">
        <f>SUM(C584)</f>
        <v>2079</v>
      </c>
      <c r="H584" s="247" t="s">
        <v>456</v>
      </c>
    </row>
    <row r="585" ht="20.1" customHeight="1" spans="1:8">
      <c r="A585" s="244" t="s">
        <v>457</v>
      </c>
      <c r="B585" s="249">
        <f>VLOOKUP(F585,'[14]表二（旧）'!$F$5:$G$1311,2,FALSE)</f>
        <v>93</v>
      </c>
      <c r="C585" s="157">
        <v>31</v>
      </c>
      <c r="D585" s="246">
        <f>IF(B585=0,"",ROUND(C585/B585*100,1))</f>
        <v>33.3</v>
      </c>
      <c r="E585" s="244"/>
      <c r="F585" s="247">
        <v>2081001</v>
      </c>
      <c r="G585">
        <f>SUM(C585)</f>
        <v>31</v>
      </c>
      <c r="H585" s="247" t="s">
        <v>457</v>
      </c>
    </row>
    <row r="586" ht="20.1" customHeight="1" spans="1:8">
      <c r="A586" s="244" t="s">
        <v>458</v>
      </c>
      <c r="B586" s="249">
        <f>VLOOKUP(F586,'[14]表二（旧）'!$F$5:$G$1311,2,FALSE)</f>
        <v>432</v>
      </c>
      <c r="C586" s="157">
        <v>2048</v>
      </c>
      <c r="D586" s="246">
        <f>IF(B586=0,"",ROUND(C586/B586*100,1))</f>
        <v>474.1</v>
      </c>
      <c r="E586" s="244"/>
      <c r="F586" s="247">
        <v>2081002</v>
      </c>
      <c r="G586">
        <f>SUM(C586)</f>
        <v>2048</v>
      </c>
      <c r="H586" s="247" t="s">
        <v>458</v>
      </c>
    </row>
    <row r="587" ht="20.1" customHeight="1" spans="1:8">
      <c r="A587" s="244" t="s">
        <v>459</v>
      </c>
      <c r="B587" s="249">
        <f>VLOOKUP(F587,'[14]表二（旧）'!$F$5:$G$1311,2,FALSE)</f>
        <v>0</v>
      </c>
      <c r="C587" s="157"/>
      <c r="D587" s="246" t="str">
        <f>IF(B587=0,"",ROUND(C587/B587*100,1))</f>
        <v/>
      </c>
      <c r="E587" s="244"/>
      <c r="F587" s="247">
        <v>2081003</v>
      </c>
      <c r="G587">
        <f>SUM(C587)</f>
        <v>0</v>
      </c>
      <c r="H587" s="247" t="s">
        <v>459</v>
      </c>
    </row>
    <row r="588" ht="20.1" customHeight="1" spans="1:8">
      <c r="A588" s="244" t="s">
        <v>460</v>
      </c>
      <c r="B588" s="249">
        <f>VLOOKUP(F588,'[14]表二（旧）'!$F$5:$G$1311,2,FALSE)</f>
        <v>0</v>
      </c>
      <c r="C588" s="157"/>
      <c r="D588" s="246" t="str">
        <f>IF(B588=0,"",ROUND(C588/B588*100,1))</f>
        <v/>
      </c>
      <c r="E588" s="244"/>
      <c r="F588" s="247">
        <v>2081004</v>
      </c>
      <c r="G588">
        <f>SUM(C588)</f>
        <v>0</v>
      </c>
      <c r="H588" s="247" t="s">
        <v>460</v>
      </c>
    </row>
    <row r="589" ht="20.1" customHeight="1" spans="1:8">
      <c r="A589" s="244" t="s">
        <v>461</v>
      </c>
      <c r="B589" s="249">
        <f>VLOOKUP(F589,'[14]表二（旧）'!$F$5:$G$1311,2,FALSE)</f>
        <v>0</v>
      </c>
      <c r="C589" s="157"/>
      <c r="D589" s="246" t="str">
        <f>IF(B589=0,"",ROUND(C589/B589*100,1))</f>
        <v/>
      </c>
      <c r="E589" s="244"/>
      <c r="F589" s="247">
        <v>2081005</v>
      </c>
      <c r="G589">
        <f>SUM(C589)</f>
        <v>0</v>
      </c>
      <c r="H589" s="247" t="s">
        <v>461</v>
      </c>
    </row>
    <row r="590" ht="20.1" customHeight="1" spans="1:8">
      <c r="A590" s="244" t="s">
        <v>462</v>
      </c>
      <c r="B590" s="249">
        <f>VLOOKUP(F590,'[14]表二（旧）'!$F$5:$G$1311,2,FALSE)</f>
        <v>0</v>
      </c>
      <c r="C590" s="157"/>
      <c r="D590" s="246" t="str">
        <f>IF(B590=0,"",ROUND(C590/B590*100,1))</f>
        <v/>
      </c>
      <c r="E590" s="244"/>
      <c r="F590" s="247">
        <v>2081099</v>
      </c>
      <c r="G590">
        <f>SUM(C590)</f>
        <v>0</v>
      </c>
      <c r="H590" s="247" t="s">
        <v>462</v>
      </c>
    </row>
    <row r="591" ht="20.1" customHeight="1" spans="1:8">
      <c r="A591" s="244" t="s">
        <v>463</v>
      </c>
      <c r="B591" s="245">
        <f>SUM(B592:B599)</f>
        <v>1736</v>
      </c>
      <c r="C591" s="245">
        <f>SUM(C592:C599)</f>
        <v>2016</v>
      </c>
      <c r="D591" s="246">
        <f>IF(B591=0,"",ROUND(C591/B591*100,1))</f>
        <v>116.1</v>
      </c>
      <c r="E591" s="244"/>
      <c r="F591" s="247">
        <v>20811</v>
      </c>
      <c r="G591">
        <f>SUM(C591)</f>
        <v>2016</v>
      </c>
      <c r="H591" s="247" t="s">
        <v>463</v>
      </c>
    </row>
    <row r="592" ht="20.1" customHeight="1" spans="1:8">
      <c r="A592" s="244" t="s">
        <v>44</v>
      </c>
      <c r="B592" s="249">
        <f>VLOOKUP(F592,'[14]表二（旧）'!$F$5:$G$1311,2,FALSE)</f>
        <v>162</v>
      </c>
      <c r="C592" s="157">
        <v>166</v>
      </c>
      <c r="D592" s="246">
        <f>IF(B592=0,"",ROUND(C592/B592*100,1))</f>
        <v>102.5</v>
      </c>
      <c r="E592" s="244"/>
      <c r="F592" s="247">
        <v>2081101</v>
      </c>
      <c r="G592">
        <f>SUM(C592)</f>
        <v>166</v>
      </c>
      <c r="H592" s="247" t="s">
        <v>44</v>
      </c>
    </row>
    <row r="593" ht="20.1" customHeight="1" spans="1:8">
      <c r="A593" s="244" t="s">
        <v>45</v>
      </c>
      <c r="B593" s="249">
        <f>VLOOKUP(F593,'[14]表二（旧）'!$F$5:$G$1311,2,FALSE)</f>
        <v>0</v>
      </c>
      <c r="C593" s="157"/>
      <c r="D593" s="246" t="str">
        <f>IF(B593=0,"",ROUND(C593/B593*100,1))</f>
        <v/>
      </c>
      <c r="E593" s="244"/>
      <c r="F593" s="247">
        <v>2081102</v>
      </c>
      <c r="G593">
        <f>SUM(C593)</f>
        <v>0</v>
      </c>
      <c r="H593" s="247" t="s">
        <v>45</v>
      </c>
    </row>
    <row r="594" ht="20.1" customHeight="1" spans="1:8">
      <c r="A594" s="244" t="s">
        <v>46</v>
      </c>
      <c r="B594" s="249">
        <f>VLOOKUP(F594,'[14]表二（旧）'!$F$5:$G$1311,2,FALSE)</f>
        <v>0</v>
      </c>
      <c r="C594" s="157"/>
      <c r="D594" s="246" t="str">
        <f>IF(B594=0,"",ROUND(C594/B594*100,1))</f>
        <v/>
      </c>
      <c r="E594" s="244"/>
      <c r="F594" s="247">
        <v>2081103</v>
      </c>
      <c r="G594">
        <f>SUM(C594)</f>
        <v>0</v>
      </c>
      <c r="H594" s="247" t="s">
        <v>46</v>
      </c>
    </row>
    <row r="595" ht="20.1" customHeight="1" spans="1:8">
      <c r="A595" s="244" t="s">
        <v>464</v>
      </c>
      <c r="B595" s="249">
        <f>VLOOKUP(F595,'[14]表二（旧）'!$F$5:$G$1311,2,FALSE)</f>
        <v>40</v>
      </c>
      <c r="C595" s="157"/>
      <c r="D595" s="246">
        <f>IF(B595=0,"",ROUND(C595/B595*100,1))</f>
        <v>0</v>
      </c>
      <c r="E595" s="244"/>
      <c r="F595" s="247">
        <v>2081104</v>
      </c>
      <c r="G595">
        <f>SUM(C595)</f>
        <v>0</v>
      </c>
      <c r="H595" s="247" t="s">
        <v>464</v>
      </c>
    </row>
    <row r="596" ht="20.1" customHeight="1" spans="1:8">
      <c r="A596" s="244" t="s">
        <v>465</v>
      </c>
      <c r="B596" s="249">
        <f>VLOOKUP(F596,'[14]表二（旧）'!$F$5:$G$1311,2,FALSE)</f>
        <v>0</v>
      </c>
      <c r="C596" s="157"/>
      <c r="D596" s="246" t="str">
        <f>IF(B596=0,"",ROUND(C596/B596*100,1))</f>
        <v/>
      </c>
      <c r="E596" s="244"/>
      <c r="F596" s="247">
        <v>2081105</v>
      </c>
      <c r="G596">
        <f>SUM(C596)</f>
        <v>0</v>
      </c>
      <c r="H596" s="247" t="s">
        <v>465</v>
      </c>
    </row>
    <row r="597" ht="20.1" customHeight="1" spans="1:8">
      <c r="A597" s="244" t="s">
        <v>466</v>
      </c>
      <c r="B597" s="249">
        <f>VLOOKUP(F597,'[14]表二（旧）'!$F$5:$G$1311,2,FALSE)</f>
        <v>0</v>
      </c>
      <c r="C597" s="157"/>
      <c r="D597" s="246" t="str">
        <f>IF(B597=0,"",ROUND(C597/B597*100,1))</f>
        <v/>
      </c>
      <c r="E597" s="244"/>
      <c r="F597" s="247">
        <v>2081106</v>
      </c>
      <c r="G597">
        <f>SUM(C597)</f>
        <v>0</v>
      </c>
      <c r="H597" s="247" t="s">
        <v>466</v>
      </c>
    </row>
    <row r="598" ht="20.1" customHeight="1" spans="1:8">
      <c r="A598" s="244" t="s">
        <v>467</v>
      </c>
      <c r="B598" s="249">
        <f>VLOOKUP(F598,'[14]表二（旧）'!$F$5:$G$1311,2,FALSE)</f>
        <v>1130</v>
      </c>
      <c r="C598" s="157">
        <v>1012</v>
      </c>
      <c r="D598" s="246">
        <f>IF(B598=0,"",ROUND(C598/B598*100,1))</f>
        <v>89.6</v>
      </c>
      <c r="E598" s="244"/>
      <c r="F598" s="247">
        <v>2081107</v>
      </c>
      <c r="G598">
        <f>SUM(C598)</f>
        <v>1012</v>
      </c>
      <c r="H598" s="247" t="s">
        <v>467</v>
      </c>
    </row>
    <row r="599" ht="20.1" customHeight="1" spans="1:8">
      <c r="A599" s="244" t="s">
        <v>468</v>
      </c>
      <c r="B599" s="249">
        <f>VLOOKUP(F599,'[14]表二（旧）'!$F$5:$G$1311,2,FALSE)</f>
        <v>404</v>
      </c>
      <c r="C599" s="157">
        <v>838</v>
      </c>
      <c r="D599" s="246">
        <f>IF(B599=0,"",ROUND(C599/B599*100,1))</f>
        <v>207.4</v>
      </c>
      <c r="E599" s="244"/>
      <c r="F599" s="247">
        <v>2081199</v>
      </c>
      <c r="G599">
        <f>SUM(C599)</f>
        <v>838</v>
      </c>
      <c r="H599" s="247" t="s">
        <v>468</v>
      </c>
    </row>
    <row r="600" ht="20.1" customHeight="1" spans="1:8">
      <c r="A600" s="244" t="s">
        <v>469</v>
      </c>
      <c r="B600" s="245">
        <f>SUM(B601:B604)</f>
        <v>0</v>
      </c>
      <c r="C600" s="245">
        <f>SUM(C601:C604)</f>
        <v>0</v>
      </c>
      <c r="D600" s="246" t="str">
        <f>IF(B600=0,"",ROUND(C600/B600*100,1))</f>
        <v/>
      </c>
      <c r="E600" s="244"/>
      <c r="F600" s="247">
        <v>20816</v>
      </c>
      <c r="G600">
        <f>SUM(C600)</f>
        <v>0</v>
      </c>
      <c r="H600" s="247" t="s">
        <v>469</v>
      </c>
    </row>
    <row r="601" ht="20.1" customHeight="1" spans="1:8">
      <c r="A601" s="244" t="s">
        <v>44</v>
      </c>
      <c r="B601" s="249">
        <f>VLOOKUP(F601,'[14]表二（旧）'!$F$5:$G$1311,2,FALSE)</f>
        <v>0</v>
      </c>
      <c r="C601" s="157"/>
      <c r="D601" s="246" t="str">
        <f>IF(B601=0,"",ROUND(C601/B601*100,1))</f>
        <v/>
      </c>
      <c r="E601" s="244"/>
      <c r="F601" s="247">
        <v>2081601</v>
      </c>
      <c r="G601">
        <f>SUM(C601)</f>
        <v>0</v>
      </c>
      <c r="H601" s="247" t="s">
        <v>44</v>
      </c>
    </row>
    <row r="602" ht="20.1" customHeight="1" spans="1:8">
      <c r="A602" s="244" t="s">
        <v>45</v>
      </c>
      <c r="B602" s="249">
        <f>VLOOKUP(F602,'[14]表二（旧）'!$F$5:$G$1311,2,FALSE)</f>
        <v>0</v>
      </c>
      <c r="C602" s="157"/>
      <c r="D602" s="246" t="str">
        <f>IF(B602=0,"",ROUND(C602/B602*100,1))</f>
        <v/>
      </c>
      <c r="E602" s="244"/>
      <c r="F602" s="247">
        <v>2081602</v>
      </c>
      <c r="G602">
        <f>SUM(C602)</f>
        <v>0</v>
      </c>
      <c r="H602" s="247" t="s">
        <v>45</v>
      </c>
    </row>
    <row r="603" ht="20.1" customHeight="1" spans="1:8">
      <c r="A603" s="244" t="s">
        <v>46</v>
      </c>
      <c r="B603" s="249">
        <f>VLOOKUP(F603,'[14]表二（旧）'!$F$5:$G$1311,2,FALSE)</f>
        <v>0</v>
      </c>
      <c r="C603" s="157"/>
      <c r="D603" s="246" t="str">
        <f>IF(B603=0,"",ROUND(C603/B603*100,1))</f>
        <v/>
      </c>
      <c r="E603" s="244"/>
      <c r="F603" s="247">
        <v>2081603</v>
      </c>
      <c r="G603">
        <f>SUM(C603)</f>
        <v>0</v>
      </c>
      <c r="H603" s="247" t="s">
        <v>46</v>
      </c>
    </row>
    <row r="604" ht="20.1" customHeight="1" spans="1:8">
      <c r="A604" s="244" t="s">
        <v>470</v>
      </c>
      <c r="B604" s="249">
        <f>VLOOKUP(F604,'[14]表二（旧）'!$F$5:$G$1311,2,FALSE)</f>
        <v>0</v>
      </c>
      <c r="C604" s="157"/>
      <c r="D604" s="246" t="str">
        <f>IF(B604=0,"",ROUND(C604/B604*100,1))</f>
        <v/>
      </c>
      <c r="E604" s="244"/>
      <c r="F604" s="247">
        <v>2081699</v>
      </c>
      <c r="G604">
        <f>SUM(C604)</f>
        <v>0</v>
      </c>
      <c r="H604" s="247" t="s">
        <v>470</v>
      </c>
    </row>
    <row r="605" ht="20.1" customHeight="1" spans="1:8">
      <c r="A605" s="244" t="s">
        <v>471</v>
      </c>
      <c r="B605" s="245">
        <f>SUM(B606:B607)</f>
        <v>11756</v>
      </c>
      <c r="C605" s="245">
        <f>SUM(C606:C607)</f>
        <v>8680</v>
      </c>
      <c r="D605" s="246">
        <f>IF(B605=0,"",ROUND(C605/B605*100,1))</f>
        <v>73.8</v>
      </c>
      <c r="E605" s="244"/>
      <c r="F605" s="247">
        <v>20819</v>
      </c>
      <c r="G605">
        <f>SUM(C605)</f>
        <v>8680</v>
      </c>
      <c r="H605" s="247" t="s">
        <v>471</v>
      </c>
    </row>
    <row r="606" ht="20.1" customHeight="1" spans="1:8">
      <c r="A606" s="244" t="s">
        <v>472</v>
      </c>
      <c r="B606" s="249">
        <f>VLOOKUP(F606,'[14]表二（旧）'!$F$5:$G$1311,2,FALSE)</f>
        <v>2955</v>
      </c>
      <c r="C606" s="157">
        <v>2500</v>
      </c>
      <c r="D606" s="246">
        <f>IF(B606=0,"",ROUND(C606/B606*100,1))</f>
        <v>84.6</v>
      </c>
      <c r="E606" s="244"/>
      <c r="F606" s="247">
        <v>2081901</v>
      </c>
      <c r="G606">
        <f>SUM(C606)</f>
        <v>2500</v>
      </c>
      <c r="H606" s="247" t="s">
        <v>472</v>
      </c>
    </row>
    <row r="607" ht="20.1" customHeight="1" spans="1:8">
      <c r="A607" s="244" t="s">
        <v>473</v>
      </c>
      <c r="B607" s="249">
        <f>VLOOKUP(F607,'[14]表二（旧）'!$F$5:$G$1311,2,FALSE)</f>
        <v>8801</v>
      </c>
      <c r="C607" s="157">
        <v>6180</v>
      </c>
      <c r="D607" s="246">
        <f>IF(B607=0,"",ROUND(C607/B607*100,1))</f>
        <v>70.2</v>
      </c>
      <c r="E607" s="244"/>
      <c r="F607" s="247">
        <v>2081902</v>
      </c>
      <c r="G607">
        <f>SUM(C607)</f>
        <v>6180</v>
      </c>
      <c r="H607" s="247" t="s">
        <v>473</v>
      </c>
    </row>
    <row r="608" ht="20.1" customHeight="1" spans="1:8">
      <c r="A608" s="244" t="s">
        <v>474</v>
      </c>
      <c r="B608" s="245">
        <f>SUM(B609:B610)</f>
        <v>372</v>
      </c>
      <c r="C608" s="245">
        <f>SUM(C609:C610)</f>
        <v>300</v>
      </c>
      <c r="D608" s="246">
        <f>IF(B608=0,"",ROUND(C608/B608*100,1))</f>
        <v>80.6</v>
      </c>
      <c r="E608" s="244"/>
      <c r="F608" s="247">
        <v>20820</v>
      </c>
      <c r="G608">
        <f>SUM(C608)</f>
        <v>300</v>
      </c>
      <c r="H608" s="247" t="s">
        <v>474</v>
      </c>
    </row>
    <row r="609" ht="20.1" customHeight="1" spans="1:8">
      <c r="A609" s="244" t="s">
        <v>475</v>
      </c>
      <c r="B609" s="249">
        <f>VLOOKUP(F609,'[14]表二（旧）'!$F$5:$G$1311,2,FALSE)</f>
        <v>302</v>
      </c>
      <c r="C609" s="157">
        <v>300</v>
      </c>
      <c r="D609" s="246">
        <f>IF(B609=0,"",ROUND(C609/B609*100,1))</f>
        <v>99.3</v>
      </c>
      <c r="E609" s="244"/>
      <c r="F609" s="247">
        <v>2082001</v>
      </c>
      <c r="G609">
        <f>SUM(C609)</f>
        <v>300</v>
      </c>
      <c r="H609" s="247" t="s">
        <v>475</v>
      </c>
    </row>
    <row r="610" ht="20.1" customHeight="1" spans="1:8">
      <c r="A610" s="244" t="s">
        <v>476</v>
      </c>
      <c r="B610" s="249">
        <f>VLOOKUP(F610,'[14]表二（旧）'!$F$5:$G$1311,2,FALSE)</f>
        <v>70</v>
      </c>
      <c r="C610" s="157"/>
      <c r="D610" s="246">
        <f>IF(B610=0,"",ROUND(C610/B610*100,1))</f>
        <v>0</v>
      </c>
      <c r="E610" s="244"/>
      <c r="F610" s="247">
        <v>2082002</v>
      </c>
      <c r="G610">
        <f>SUM(C610)</f>
        <v>0</v>
      </c>
      <c r="H610" s="247" t="s">
        <v>476</v>
      </c>
    </row>
    <row r="611" ht="20.1" customHeight="1" spans="1:8">
      <c r="A611" s="244" t="s">
        <v>477</v>
      </c>
      <c r="B611" s="245">
        <f>SUM(B612:B613)</f>
        <v>5320</v>
      </c>
      <c r="C611" s="245">
        <f>SUM(C612:C613)</f>
        <v>4856</v>
      </c>
      <c r="D611" s="246">
        <f>IF(B611=0,"",ROUND(C611/B611*100,1))</f>
        <v>91.3</v>
      </c>
      <c r="E611" s="244"/>
      <c r="F611" s="247">
        <v>20821</v>
      </c>
      <c r="G611">
        <f>SUM(C611)</f>
        <v>4856</v>
      </c>
      <c r="H611" s="247" t="s">
        <v>477</v>
      </c>
    </row>
    <row r="612" ht="20.1" customHeight="1" spans="1:8">
      <c r="A612" s="244" t="s">
        <v>478</v>
      </c>
      <c r="B612" s="249">
        <f>VLOOKUP(F612,'[14]表二（旧）'!$F$5:$G$1311,2,FALSE)</f>
        <v>0</v>
      </c>
      <c r="C612" s="157"/>
      <c r="D612" s="246" t="str">
        <f>IF(B612=0,"",ROUND(C612/B612*100,1))</f>
        <v/>
      </c>
      <c r="E612" s="244"/>
      <c r="F612" s="247">
        <v>2082101</v>
      </c>
      <c r="G612">
        <f>SUM(C612)</f>
        <v>0</v>
      </c>
      <c r="H612" s="247" t="s">
        <v>478</v>
      </c>
    </row>
    <row r="613" ht="20.1" customHeight="1" spans="1:8">
      <c r="A613" s="244" t="s">
        <v>479</v>
      </c>
      <c r="B613" s="249">
        <f>VLOOKUP(F613,'[14]表二（旧）'!$F$5:$G$1311,2,FALSE)</f>
        <v>5320</v>
      </c>
      <c r="C613" s="157">
        <v>4856</v>
      </c>
      <c r="D613" s="246">
        <f>IF(B613=0,"",ROUND(C613/B613*100,1))</f>
        <v>91.3</v>
      </c>
      <c r="E613" s="244"/>
      <c r="F613" s="247">
        <v>2082102</v>
      </c>
      <c r="G613">
        <f>SUM(C613)</f>
        <v>4856</v>
      </c>
      <c r="H613" s="247" t="s">
        <v>479</v>
      </c>
    </row>
    <row r="614" ht="20.1" customHeight="1" spans="1:8">
      <c r="A614" s="244" t="s">
        <v>480</v>
      </c>
      <c r="B614" s="245">
        <f>SUM(B615:B616)</f>
        <v>0</v>
      </c>
      <c r="C614" s="245">
        <f>SUM(C615:C616)</f>
        <v>0</v>
      </c>
      <c r="D614" s="246" t="str">
        <f>IF(B614=0,"",ROUND(C614/B614*100,1))</f>
        <v/>
      </c>
      <c r="E614" s="244"/>
      <c r="F614" s="247">
        <v>20824</v>
      </c>
      <c r="G614">
        <f>SUM(C614)</f>
        <v>0</v>
      </c>
      <c r="H614" s="247" t="s">
        <v>480</v>
      </c>
    </row>
    <row r="615" ht="20.1" customHeight="1" spans="1:8">
      <c r="A615" s="244" t="s">
        <v>481</v>
      </c>
      <c r="B615" s="249">
        <f>VLOOKUP(F615,'[14]表二（旧）'!$F$5:$G$1311,2,FALSE)</f>
        <v>0</v>
      </c>
      <c r="C615" s="157"/>
      <c r="D615" s="246" t="str">
        <f>IF(B615=0,"",ROUND(C615/B615*100,1))</f>
        <v/>
      </c>
      <c r="E615" s="244"/>
      <c r="F615" s="247">
        <v>2082401</v>
      </c>
      <c r="G615">
        <f>SUM(C615)</f>
        <v>0</v>
      </c>
      <c r="H615" s="247" t="s">
        <v>482</v>
      </c>
    </row>
    <row r="616" ht="20.1" customHeight="1" spans="1:8">
      <c r="A616" s="244" t="s">
        <v>483</v>
      </c>
      <c r="B616" s="249">
        <f>VLOOKUP(F616,'[14]表二（旧）'!$F$5:$G$1311,2,FALSE)</f>
        <v>0</v>
      </c>
      <c r="C616" s="157"/>
      <c r="D616" s="246" t="str">
        <f>IF(B616=0,"",ROUND(C616/B616*100,1))</f>
        <v/>
      </c>
      <c r="E616" s="244"/>
      <c r="F616" s="247">
        <v>2082402</v>
      </c>
      <c r="G616">
        <f>SUM(C616)</f>
        <v>0</v>
      </c>
      <c r="H616" s="247" t="s">
        <v>483</v>
      </c>
    </row>
    <row r="617" ht="20.1" customHeight="1" spans="1:8">
      <c r="A617" s="244" t="s">
        <v>484</v>
      </c>
      <c r="B617" s="245">
        <f>SUM(B618:B619)</f>
        <v>0</v>
      </c>
      <c r="C617" s="245">
        <f>SUM(C618:C619)</f>
        <v>0</v>
      </c>
      <c r="D617" s="246" t="str">
        <f>IF(B617=0,"",ROUND(C617/B617*100,1))</f>
        <v/>
      </c>
      <c r="E617" s="244"/>
      <c r="F617" s="247">
        <v>20825</v>
      </c>
      <c r="G617">
        <f>SUM(C617)</f>
        <v>0</v>
      </c>
      <c r="H617" s="247" t="s">
        <v>484</v>
      </c>
    </row>
    <row r="618" ht="20.1" customHeight="1" spans="1:8">
      <c r="A618" s="244" t="s">
        <v>485</v>
      </c>
      <c r="B618" s="249">
        <f>VLOOKUP(F618,'[14]表二（旧）'!$F$5:$G$1311,2,FALSE)</f>
        <v>0</v>
      </c>
      <c r="C618" s="157"/>
      <c r="D618" s="246" t="str">
        <f>IF(B618=0,"",ROUND(C618/B618*100,1))</f>
        <v/>
      </c>
      <c r="E618" s="244"/>
      <c r="F618" s="247">
        <v>2082501</v>
      </c>
      <c r="G618">
        <f>SUM(C618)</f>
        <v>0</v>
      </c>
      <c r="H618" s="247" t="s">
        <v>485</v>
      </c>
    </row>
    <row r="619" ht="20.1" customHeight="1" spans="1:8">
      <c r="A619" s="244" t="s">
        <v>486</v>
      </c>
      <c r="B619" s="249">
        <f>VLOOKUP(F619,'[14]表二（旧）'!$F$5:$G$1311,2,FALSE)</f>
        <v>0</v>
      </c>
      <c r="C619" s="157"/>
      <c r="D619" s="246" t="str">
        <f>IF(B619=0,"",ROUND(C619/B619*100,1))</f>
        <v/>
      </c>
      <c r="E619" s="244"/>
      <c r="F619" s="247">
        <v>2082502</v>
      </c>
      <c r="G619">
        <f>SUM(C619)</f>
        <v>0</v>
      </c>
      <c r="H619" s="247" t="s">
        <v>486</v>
      </c>
    </row>
    <row r="620" ht="20.1" customHeight="1" spans="1:8">
      <c r="A620" s="244" t="s">
        <v>487</v>
      </c>
      <c r="B620" s="245">
        <f>SUM(B621:B623)</f>
        <v>22882</v>
      </c>
      <c r="C620" s="245">
        <f>SUM(C621:C623)</f>
        <v>20582</v>
      </c>
      <c r="D620" s="246">
        <f>IF(B620=0,"",ROUND(C620/B620*100,1))</f>
        <v>89.9</v>
      </c>
      <c r="E620" s="244"/>
      <c r="F620" s="247">
        <v>20826</v>
      </c>
      <c r="G620">
        <f>SUM(C620)</f>
        <v>20582</v>
      </c>
      <c r="H620" s="247" t="s">
        <v>487</v>
      </c>
    </row>
    <row r="621" ht="20.1" customHeight="1" spans="1:8">
      <c r="A621" s="244" t="s">
        <v>488</v>
      </c>
      <c r="B621" s="249">
        <f>VLOOKUP(F621,'[14]表二（旧）'!$F$5:$G$1311,2,FALSE)</f>
        <v>0</v>
      </c>
      <c r="C621" s="157"/>
      <c r="D621" s="246" t="str">
        <f>IF(B621=0,"",ROUND(C621/B621*100,1))</f>
        <v/>
      </c>
      <c r="E621" s="244"/>
      <c r="F621" s="247">
        <v>2082601</v>
      </c>
      <c r="G621">
        <f>SUM(C621)</f>
        <v>0</v>
      </c>
      <c r="H621" s="247" t="s">
        <v>488</v>
      </c>
    </row>
    <row r="622" ht="20.1" customHeight="1" spans="1:8">
      <c r="A622" s="244" t="s">
        <v>489</v>
      </c>
      <c r="B622" s="249">
        <f>VLOOKUP(F622,'[14]表二（旧）'!$F$5:$G$1311,2,FALSE)</f>
        <v>21063</v>
      </c>
      <c r="C622" s="157">
        <v>20582</v>
      </c>
      <c r="D622" s="246">
        <f>IF(B622=0,"",ROUND(C622/B622*100,1))</f>
        <v>97.7</v>
      </c>
      <c r="E622" s="244"/>
      <c r="F622" s="247">
        <v>2082602</v>
      </c>
      <c r="G622">
        <f>SUM(C622)</f>
        <v>20582</v>
      </c>
      <c r="H622" s="247" t="s">
        <v>489</v>
      </c>
    </row>
    <row r="623" ht="20.1" customHeight="1" spans="1:8">
      <c r="A623" s="244" t="s">
        <v>490</v>
      </c>
      <c r="B623" s="249">
        <f>VLOOKUP(F623,'[14]表二（旧）'!$F$5:$G$1311,2,FALSE)</f>
        <v>1819</v>
      </c>
      <c r="C623" s="157"/>
      <c r="D623" s="246">
        <f>IF(B623=0,"",ROUND(C623/B623*100,1))</f>
        <v>0</v>
      </c>
      <c r="E623" s="244"/>
      <c r="F623" s="247">
        <v>2082699</v>
      </c>
      <c r="G623">
        <f>SUM(C623)</f>
        <v>0</v>
      </c>
      <c r="H623" s="247" t="s">
        <v>490</v>
      </c>
    </row>
    <row r="624" ht="20.1" customHeight="1" spans="1:8">
      <c r="A624" s="244" t="s">
        <v>491</v>
      </c>
      <c r="B624" s="245">
        <f>SUM(B625:B628)</f>
        <v>270</v>
      </c>
      <c r="C624" s="245">
        <f>SUM(C625:C628)</f>
        <v>720</v>
      </c>
      <c r="D624" s="246">
        <f>IF(B624=0,"",ROUND(C624/B624*100,1))</f>
        <v>266.7</v>
      </c>
      <c r="E624" s="244"/>
      <c r="F624" s="247">
        <v>20827</v>
      </c>
      <c r="G624">
        <f>SUM(C624)</f>
        <v>720</v>
      </c>
      <c r="H624" s="247" t="s">
        <v>491</v>
      </c>
    </row>
    <row r="625" ht="20.1" customHeight="1" spans="1:8">
      <c r="A625" s="244" t="s">
        <v>492</v>
      </c>
      <c r="B625" s="249">
        <f>VLOOKUP(F625,'[14]表二（旧）'!$F$5:$G$1311,2,FALSE)</f>
        <v>0</v>
      </c>
      <c r="C625" s="157">
        <v>400</v>
      </c>
      <c r="D625" s="246" t="str">
        <f>IF(B625=0,"",ROUND(C625/B625*100,1))</f>
        <v/>
      </c>
      <c r="E625" s="244"/>
      <c r="F625" s="247">
        <v>2082701</v>
      </c>
      <c r="G625">
        <f>SUM(C625)</f>
        <v>400</v>
      </c>
      <c r="H625" s="247" t="s">
        <v>492</v>
      </c>
    </row>
    <row r="626" ht="20.1" customHeight="1" spans="1:8">
      <c r="A626" s="244" t="s">
        <v>493</v>
      </c>
      <c r="B626" s="249">
        <f>VLOOKUP(F626,'[14]表二（旧）'!$F$5:$G$1311,2,FALSE)</f>
        <v>150</v>
      </c>
      <c r="C626" s="157">
        <v>200</v>
      </c>
      <c r="D626" s="246">
        <f>IF(B626=0,"",ROUND(C626/B626*100,1))</f>
        <v>133.3</v>
      </c>
      <c r="E626" s="244"/>
      <c r="F626" s="247">
        <v>2082702</v>
      </c>
      <c r="G626">
        <f>SUM(C626)</f>
        <v>200</v>
      </c>
      <c r="H626" s="247" t="s">
        <v>493</v>
      </c>
    </row>
    <row r="627" ht="20.1" customHeight="1" spans="1:8">
      <c r="A627" s="244" t="s">
        <v>494</v>
      </c>
      <c r="B627" s="249">
        <f>VLOOKUP(F627,'[14]表二（旧）'!$F$5:$G$1311,2,FALSE)</f>
        <v>120</v>
      </c>
      <c r="C627" s="157">
        <v>120</v>
      </c>
      <c r="D627" s="246">
        <f>IF(B627=0,"",ROUND(C627/B627*100,1))</f>
        <v>100</v>
      </c>
      <c r="E627" s="244"/>
      <c r="F627" s="247">
        <v>2082703</v>
      </c>
      <c r="G627">
        <f>SUM(C627)</f>
        <v>120</v>
      </c>
      <c r="H627" s="247" t="s">
        <v>494</v>
      </c>
    </row>
    <row r="628" ht="20.1" customHeight="1" spans="1:8">
      <c r="A628" s="244" t="s">
        <v>495</v>
      </c>
      <c r="B628" s="249">
        <f>VLOOKUP(F628,'[14]表二（旧）'!$F$5:$G$1311,2,FALSE)</f>
        <v>0</v>
      </c>
      <c r="C628" s="157"/>
      <c r="D628" s="246" t="str">
        <f>IF(B628=0,"",ROUND(C628/B628*100,1))</f>
        <v/>
      </c>
      <c r="E628" s="263"/>
      <c r="F628" s="247">
        <v>2082799</v>
      </c>
      <c r="G628">
        <f>SUM(C628)</f>
        <v>0</v>
      </c>
      <c r="H628" s="247" t="s">
        <v>495</v>
      </c>
    </row>
    <row r="629" ht="20.1" customHeight="1" spans="1:8">
      <c r="A629" s="265" t="s">
        <v>496</v>
      </c>
      <c r="B629" s="245">
        <f>SUM(B630:B636)</f>
        <v>0</v>
      </c>
      <c r="C629" s="245">
        <f>SUM(C630:C636)</f>
        <v>60</v>
      </c>
      <c r="D629" s="246" t="str">
        <f>IF(B629=0,"",ROUND(C629/B629*100,1))</f>
        <v/>
      </c>
      <c r="E629" s="244"/>
      <c r="F629" s="247">
        <v>20828</v>
      </c>
      <c r="G629">
        <f>SUM(C629)</f>
        <v>60</v>
      </c>
      <c r="H629" s="247" t="s">
        <v>496</v>
      </c>
    </row>
    <row r="630" ht="20.1" customHeight="1" spans="1:8">
      <c r="A630" s="263" t="s">
        <v>44</v>
      </c>
      <c r="B630" s="157"/>
      <c r="C630" s="157"/>
      <c r="D630" s="246" t="str">
        <f>IF(B630=0,"",ROUND(C630/B630*100,1))</f>
        <v/>
      </c>
      <c r="E630" s="244"/>
      <c r="F630" s="247">
        <v>2082801</v>
      </c>
      <c r="G630">
        <f>SUM(C630)</f>
        <v>0</v>
      </c>
      <c r="H630" s="247" t="s">
        <v>44</v>
      </c>
    </row>
    <row r="631" ht="20.1" customHeight="1" spans="1:8">
      <c r="A631" s="263" t="s">
        <v>45</v>
      </c>
      <c r="B631" s="157"/>
      <c r="C631" s="157"/>
      <c r="D631" s="246" t="str">
        <f>IF(B631=0,"",ROUND(C631/B631*100,1))</f>
        <v/>
      </c>
      <c r="E631" s="244"/>
      <c r="F631" s="247">
        <v>2082802</v>
      </c>
      <c r="G631">
        <f>SUM(C631)</f>
        <v>0</v>
      </c>
      <c r="H631" s="247" t="s">
        <v>45</v>
      </c>
    </row>
    <row r="632" ht="20.1" customHeight="1" spans="1:8">
      <c r="A632" s="263" t="s">
        <v>46</v>
      </c>
      <c r="B632" s="157"/>
      <c r="C632" s="157"/>
      <c r="D632" s="246" t="str">
        <f>IF(B632=0,"",ROUND(C632/B632*100,1))</f>
        <v/>
      </c>
      <c r="E632" s="244"/>
      <c r="F632" s="247">
        <v>2082803</v>
      </c>
      <c r="G632">
        <f>SUM(C632)</f>
        <v>0</v>
      </c>
      <c r="H632" s="247" t="s">
        <v>46</v>
      </c>
    </row>
    <row r="633" ht="20.1" customHeight="1" spans="1:8">
      <c r="A633" s="263" t="s">
        <v>497</v>
      </c>
      <c r="B633" s="258">
        <f>VLOOKUP(2080204,'[14]表二（旧）'!$F$5:$G$1311,2,FALSE)</f>
        <v>0</v>
      </c>
      <c r="C633" s="157">
        <v>60</v>
      </c>
      <c r="D633" s="246" t="str">
        <f>IF(B633=0,"",ROUND(C633/B633*100,1))</f>
        <v/>
      </c>
      <c r="E633" s="244"/>
      <c r="F633" s="247">
        <v>2082804</v>
      </c>
      <c r="G633">
        <f>SUM(C633)</f>
        <v>60</v>
      </c>
      <c r="H633" s="247" t="s">
        <v>497</v>
      </c>
    </row>
    <row r="634" ht="20.1" customHeight="1" spans="1:8">
      <c r="A634" s="263" t="s">
        <v>498</v>
      </c>
      <c r="B634" s="258">
        <f>VLOOKUP(2080209,'[14]表二（旧）'!$F$5:$G$1311,2,FALSE)</f>
        <v>0</v>
      </c>
      <c r="C634" s="157"/>
      <c r="D634" s="246" t="str">
        <f>IF(B634=0,"",ROUND(C634/B634*100,1))</f>
        <v/>
      </c>
      <c r="E634" s="244"/>
      <c r="F634" s="247">
        <v>2082805</v>
      </c>
      <c r="G634">
        <f>SUM(C634)</f>
        <v>0</v>
      </c>
      <c r="H634" s="247" t="s">
        <v>498</v>
      </c>
    </row>
    <row r="635" ht="20.1" customHeight="1" spans="1:8">
      <c r="A635" s="263" t="s">
        <v>53</v>
      </c>
      <c r="B635" s="157"/>
      <c r="C635" s="157"/>
      <c r="D635" s="246" t="str">
        <f>IF(B635=0,"",ROUND(C635/B635*100,1))</f>
        <v/>
      </c>
      <c r="E635" s="244"/>
      <c r="F635" s="247">
        <v>2082850</v>
      </c>
      <c r="G635">
        <f>SUM(C635)</f>
        <v>0</v>
      </c>
      <c r="H635" s="247" t="s">
        <v>53</v>
      </c>
    </row>
    <row r="636" ht="20.1" customHeight="1" spans="1:8">
      <c r="A636" s="263" t="s">
        <v>499</v>
      </c>
      <c r="B636" s="157"/>
      <c r="C636" s="157"/>
      <c r="D636" s="246" t="str">
        <f>IF(B636=0,"",ROUND(C636/B636*100,1))</f>
        <v/>
      </c>
      <c r="E636" s="244"/>
      <c r="F636" s="247">
        <v>2082899</v>
      </c>
      <c r="G636">
        <f>SUM(C636)</f>
        <v>0</v>
      </c>
      <c r="H636" s="247" t="s">
        <v>499</v>
      </c>
    </row>
    <row r="637" ht="20.1" customHeight="1" spans="1:8">
      <c r="A637" s="244" t="s">
        <v>500</v>
      </c>
      <c r="B637" s="249">
        <f>VLOOKUP(F637,'[14]表二（旧）'!$F$5:$G$1311,2,FALSE)</f>
        <v>222</v>
      </c>
      <c r="C637" s="157"/>
      <c r="D637" s="246">
        <f>IF(B637=0,"",ROUND(C637/B637*100,1))</f>
        <v>0</v>
      </c>
      <c r="E637" s="244"/>
      <c r="F637" s="247">
        <v>20899</v>
      </c>
      <c r="G637">
        <f>SUM(C637)</f>
        <v>0</v>
      </c>
      <c r="H637" s="247" t="s">
        <v>500</v>
      </c>
    </row>
    <row r="638" ht="20.1" customHeight="1" spans="1:8">
      <c r="A638" s="244" t="s">
        <v>501</v>
      </c>
      <c r="B638" s="245">
        <f>SUM(B639,B644,B657,B661,B673,B676,B680,B685,B689,B693,B696,B705,B707,)</f>
        <v>89486</v>
      </c>
      <c r="C638" s="245">
        <f>SUM(C639,C644,C657,C661,C673,C676,C680,C685,C689,C693,C696,C705,C707,)</f>
        <v>81748</v>
      </c>
      <c r="D638" s="246">
        <f>IF(B638=0,"",ROUND(C638/B638*100,1))</f>
        <v>91.4</v>
      </c>
      <c r="E638" s="244"/>
      <c r="F638" s="247">
        <v>210</v>
      </c>
      <c r="G638">
        <f>SUM(C638)</f>
        <v>81748</v>
      </c>
      <c r="H638" s="247" t="s">
        <v>502</v>
      </c>
    </row>
    <row r="639" ht="20.1" customHeight="1" spans="1:8">
      <c r="A639" s="244" t="s">
        <v>503</v>
      </c>
      <c r="B639" s="245">
        <f>SUM(B640:B643)</f>
        <v>1489</v>
      </c>
      <c r="C639" s="245">
        <f>SUM(C640:C643)</f>
        <v>861</v>
      </c>
      <c r="D639" s="246">
        <f>IF(B639=0,"",ROUND(C639/B639*100,1))</f>
        <v>57.8</v>
      </c>
      <c r="E639" s="244"/>
      <c r="F639" s="247">
        <v>21001</v>
      </c>
      <c r="G639">
        <f>SUM(C639)</f>
        <v>861</v>
      </c>
      <c r="H639" s="247" t="s">
        <v>504</v>
      </c>
    </row>
    <row r="640" ht="20.1" customHeight="1" spans="1:8">
      <c r="A640" s="244" t="s">
        <v>44</v>
      </c>
      <c r="B640" s="249">
        <f>VLOOKUP(F640,'[14]表二（旧）'!$F$5:$G$1311,2,FALSE)</f>
        <v>652</v>
      </c>
      <c r="C640" s="157">
        <v>627</v>
      </c>
      <c r="D640" s="246">
        <f>IF(B640=0,"",ROUND(C640/B640*100,1))</f>
        <v>96.2</v>
      </c>
      <c r="E640" s="244"/>
      <c r="F640" s="247">
        <v>2100101</v>
      </c>
      <c r="G640">
        <f>SUM(C640)</f>
        <v>627</v>
      </c>
      <c r="H640" s="247" t="s">
        <v>44</v>
      </c>
    </row>
    <row r="641" ht="20.1" customHeight="1" spans="1:8">
      <c r="A641" s="244" t="s">
        <v>45</v>
      </c>
      <c r="B641" s="249">
        <f>VLOOKUP(F641,'[14]表二（旧）'!$F$5:$G$1311,2,FALSE)</f>
        <v>565</v>
      </c>
      <c r="C641" s="157"/>
      <c r="D641" s="246">
        <f>IF(B641=0,"",ROUND(C641/B641*100,1))</f>
        <v>0</v>
      </c>
      <c r="E641" s="244"/>
      <c r="F641" s="247">
        <v>2100102</v>
      </c>
      <c r="G641">
        <f>SUM(C641)</f>
        <v>0</v>
      </c>
      <c r="H641" s="247" t="s">
        <v>45</v>
      </c>
    </row>
    <row r="642" ht="20.1" customHeight="1" spans="1:8">
      <c r="A642" s="244" t="s">
        <v>46</v>
      </c>
      <c r="B642" s="249">
        <f>VLOOKUP(F642,'[14]表二（旧）'!$F$5:$G$1311,2,FALSE)</f>
        <v>0</v>
      </c>
      <c r="C642" s="157"/>
      <c r="D642" s="246" t="str">
        <f>IF(B642=0,"",ROUND(C642/B642*100,1))</f>
        <v/>
      </c>
      <c r="E642" s="244"/>
      <c r="F642" s="247">
        <v>2100103</v>
      </c>
      <c r="G642">
        <f>SUM(C642)</f>
        <v>0</v>
      </c>
      <c r="H642" s="247" t="s">
        <v>46</v>
      </c>
    </row>
    <row r="643" ht="20.1" customHeight="1" spans="1:8">
      <c r="A643" s="244" t="s">
        <v>505</v>
      </c>
      <c r="B643" s="249">
        <f>VLOOKUP(F643,'[14]表二（旧）'!$F$5:$G$1311,2,FALSE)</f>
        <v>272</v>
      </c>
      <c r="C643" s="157">
        <v>234</v>
      </c>
      <c r="D643" s="246">
        <f>IF(B643=0,"",ROUND(C643/B643*100,1))</f>
        <v>86</v>
      </c>
      <c r="E643" s="244"/>
      <c r="F643" s="247">
        <v>2100199</v>
      </c>
      <c r="G643">
        <f>SUM(C643)</f>
        <v>234</v>
      </c>
      <c r="H643" s="247" t="s">
        <v>506</v>
      </c>
    </row>
    <row r="644" ht="20.1" customHeight="1" spans="1:8">
      <c r="A644" s="244" t="s">
        <v>507</v>
      </c>
      <c r="B644" s="245">
        <f>SUM(B645:B656)</f>
        <v>807</v>
      </c>
      <c r="C644" s="245">
        <f>SUM(C645:C656)</f>
        <v>3492</v>
      </c>
      <c r="D644" s="246">
        <f>IF(B644=0,"",ROUND(C644/B644*100,1))</f>
        <v>432.7</v>
      </c>
      <c r="E644" s="244"/>
      <c r="F644" s="247">
        <v>21002</v>
      </c>
      <c r="G644">
        <f>SUM(C644)</f>
        <v>3492</v>
      </c>
      <c r="H644" s="247" t="s">
        <v>507</v>
      </c>
    </row>
    <row r="645" ht="20.1" customHeight="1" spans="1:8">
      <c r="A645" s="244" t="s">
        <v>508</v>
      </c>
      <c r="B645" s="249">
        <f>VLOOKUP(F645,'[14]表二（旧）'!$F$5:$G$1311,2,FALSE)</f>
        <v>571</v>
      </c>
      <c r="C645" s="157">
        <v>2619</v>
      </c>
      <c r="D645" s="246">
        <f t="shared" ref="D645:D708" si="20">IF(B645=0,"",ROUND(C645/B645*100,1))</f>
        <v>458.7</v>
      </c>
      <c r="E645" s="244"/>
      <c r="F645" s="247">
        <v>2100201</v>
      </c>
      <c r="G645">
        <f t="shared" ref="G645:G708" si="21">SUM(C645)</f>
        <v>2619</v>
      </c>
      <c r="H645" s="247" t="s">
        <v>508</v>
      </c>
    </row>
    <row r="646" ht="20.1" customHeight="1" spans="1:8">
      <c r="A646" s="244" t="s">
        <v>509</v>
      </c>
      <c r="B646" s="249">
        <f>VLOOKUP(F646,'[14]表二（旧）'!$F$5:$G$1311,2,FALSE)</f>
        <v>0</v>
      </c>
      <c r="C646" s="157"/>
      <c r="D646" s="246" t="str">
        <f>IF(B646=0,"",ROUND(C646/B646*100,1))</f>
        <v/>
      </c>
      <c r="E646" s="263"/>
      <c r="F646" s="247">
        <v>2100202</v>
      </c>
      <c r="G646">
        <f>SUM(C646)</f>
        <v>0</v>
      </c>
      <c r="H646" s="247" t="s">
        <v>509</v>
      </c>
    </row>
    <row r="647" ht="20.1" customHeight="1" spans="1:8">
      <c r="A647" s="244" t="s">
        <v>510</v>
      </c>
      <c r="B647" s="249">
        <f>VLOOKUP(F647,'[14]表二（旧）'!$F$5:$G$1311,2,FALSE)</f>
        <v>0</v>
      </c>
      <c r="C647" s="157"/>
      <c r="D647" s="246" t="str">
        <f>IF(B647=0,"",ROUND(C647/B647*100,1))</f>
        <v/>
      </c>
      <c r="E647" s="263"/>
      <c r="F647" s="247">
        <v>2100203</v>
      </c>
      <c r="G647">
        <f>SUM(C647)</f>
        <v>0</v>
      </c>
      <c r="H647" s="247" t="s">
        <v>510</v>
      </c>
    </row>
    <row r="648" ht="20.1" customHeight="1" spans="1:8">
      <c r="A648" s="244" t="s">
        <v>511</v>
      </c>
      <c r="B648" s="249">
        <f>VLOOKUP(F648,'[14]表二（旧）'!$F$5:$G$1311,2,FALSE)</f>
        <v>0</v>
      </c>
      <c r="C648" s="157"/>
      <c r="D648" s="246" t="str">
        <f>IF(B648=0,"",ROUND(C648/B648*100,1))</f>
        <v/>
      </c>
      <c r="E648" s="263"/>
      <c r="F648" s="247">
        <v>2100204</v>
      </c>
      <c r="G648">
        <f>SUM(C648)</f>
        <v>0</v>
      </c>
      <c r="H648" s="247" t="s">
        <v>511</v>
      </c>
    </row>
    <row r="649" ht="20.1" customHeight="1" spans="1:8">
      <c r="A649" s="244" t="s">
        <v>512</v>
      </c>
      <c r="B649" s="249">
        <f>VLOOKUP(F649,'[14]表二（旧）'!$F$5:$G$1311,2,FALSE)</f>
        <v>0</v>
      </c>
      <c r="C649" s="157"/>
      <c r="D649" s="246" t="str">
        <f>IF(B649=0,"",ROUND(C649/B649*100,1))</f>
        <v/>
      </c>
      <c r="E649" s="244"/>
      <c r="F649" s="247">
        <v>2100205</v>
      </c>
      <c r="G649">
        <f>SUM(C649)</f>
        <v>0</v>
      </c>
      <c r="H649" s="247" t="s">
        <v>512</v>
      </c>
    </row>
    <row r="650" ht="20.1" customHeight="1" spans="1:8">
      <c r="A650" s="244" t="s">
        <v>513</v>
      </c>
      <c r="B650" s="249">
        <f>VLOOKUP(F650,'[14]表二（旧）'!$F$5:$G$1311,2,FALSE)</f>
        <v>0</v>
      </c>
      <c r="C650" s="157"/>
      <c r="D650" s="246" t="str">
        <f>IF(B650=0,"",ROUND(C650/B650*100,1))</f>
        <v/>
      </c>
      <c r="E650" s="244"/>
      <c r="F650" s="247">
        <v>2100206</v>
      </c>
      <c r="G650">
        <f>SUM(C650)</f>
        <v>0</v>
      </c>
      <c r="H650" s="247" t="s">
        <v>513</v>
      </c>
    </row>
    <row r="651" ht="20.1" customHeight="1" spans="1:8">
      <c r="A651" s="244" t="s">
        <v>514</v>
      </c>
      <c r="B651" s="249">
        <f>VLOOKUP(F651,'[14]表二（旧）'!$F$5:$G$1311,2,FALSE)</f>
        <v>0</v>
      </c>
      <c r="C651" s="157"/>
      <c r="D651" s="246" t="str">
        <f>IF(B651=0,"",ROUND(C651/B651*100,1))</f>
        <v/>
      </c>
      <c r="E651" s="244"/>
      <c r="F651" s="247">
        <v>2100207</v>
      </c>
      <c r="G651">
        <f>SUM(C651)</f>
        <v>0</v>
      </c>
      <c r="H651" s="247" t="s">
        <v>514</v>
      </c>
    </row>
    <row r="652" ht="20.1" customHeight="1" spans="1:8">
      <c r="A652" s="244" t="s">
        <v>515</v>
      </c>
      <c r="B652" s="249">
        <f>VLOOKUP(F652,'[14]表二（旧）'!$F$5:$G$1311,2,FALSE)</f>
        <v>0</v>
      </c>
      <c r="C652" s="157"/>
      <c r="D652" s="246" t="str">
        <f>IF(B652=0,"",ROUND(C652/B652*100,1))</f>
        <v/>
      </c>
      <c r="E652" s="244"/>
      <c r="F652" s="247">
        <v>2100208</v>
      </c>
      <c r="G652">
        <f>SUM(C652)</f>
        <v>0</v>
      </c>
      <c r="H652" s="247" t="s">
        <v>515</v>
      </c>
    </row>
    <row r="653" ht="20.1" customHeight="1" spans="1:8">
      <c r="A653" s="244" t="s">
        <v>516</v>
      </c>
      <c r="B653" s="249">
        <f>VLOOKUP(F653,'[14]表二（旧）'!$F$5:$G$1311,2,FALSE)</f>
        <v>0</v>
      </c>
      <c r="C653" s="157"/>
      <c r="D653" s="246" t="str">
        <f>IF(B653=0,"",ROUND(C653/B653*100,1))</f>
        <v/>
      </c>
      <c r="E653" s="244"/>
      <c r="F653" s="247">
        <v>2100209</v>
      </c>
      <c r="G653">
        <f>SUM(C653)</f>
        <v>0</v>
      </c>
      <c r="H653" s="247" t="s">
        <v>516</v>
      </c>
    </row>
    <row r="654" ht="20.1" customHeight="1" spans="1:8">
      <c r="A654" s="244" t="s">
        <v>517</v>
      </c>
      <c r="B654" s="249">
        <f>VLOOKUP(F654,'[14]表二（旧）'!$F$5:$G$1311,2,FALSE)</f>
        <v>0</v>
      </c>
      <c r="C654" s="157"/>
      <c r="D654" s="246" t="str">
        <f>IF(B654=0,"",ROUND(C654/B654*100,1))</f>
        <v/>
      </c>
      <c r="E654" s="244"/>
      <c r="F654" s="247">
        <v>2100210</v>
      </c>
      <c r="G654">
        <f>SUM(C654)</f>
        <v>0</v>
      </c>
      <c r="H654" s="247" t="s">
        <v>517</v>
      </c>
    </row>
    <row r="655" ht="20.1" customHeight="1" spans="1:8">
      <c r="A655" s="244" t="s">
        <v>518</v>
      </c>
      <c r="B655" s="249">
        <f>VLOOKUP(F655,'[14]表二（旧）'!$F$5:$G$1311,2,FALSE)</f>
        <v>0</v>
      </c>
      <c r="C655" s="157"/>
      <c r="D655" s="246" t="str">
        <f>IF(B655=0,"",ROUND(C655/B655*100,1))</f>
        <v/>
      </c>
      <c r="E655" s="263"/>
      <c r="F655" s="247">
        <v>2100211</v>
      </c>
      <c r="G655">
        <f>SUM(C655)</f>
        <v>0</v>
      </c>
      <c r="H655" s="247" t="s">
        <v>518</v>
      </c>
    </row>
    <row r="656" ht="20.1" customHeight="1" spans="1:8">
      <c r="A656" s="244" t="s">
        <v>519</v>
      </c>
      <c r="B656" s="249">
        <f>VLOOKUP(F656,'[14]表二（旧）'!$F$5:$G$1311,2,FALSE)</f>
        <v>236</v>
      </c>
      <c r="C656" s="157">
        <v>873</v>
      </c>
      <c r="D656" s="246">
        <f>IF(B656=0,"",ROUND(C656/B656*100,1))</f>
        <v>369.9</v>
      </c>
      <c r="E656" s="263"/>
      <c r="F656" s="247">
        <v>2100299</v>
      </c>
      <c r="G656">
        <f>SUM(C656)</f>
        <v>873</v>
      </c>
      <c r="H656" s="247" t="s">
        <v>519</v>
      </c>
    </row>
    <row r="657" ht="20.1" customHeight="1" spans="1:8">
      <c r="A657" s="244" t="s">
        <v>520</v>
      </c>
      <c r="B657" s="245">
        <f>SUM(B658:B660)</f>
        <v>3721</v>
      </c>
      <c r="C657" s="245">
        <f>SUM(C658:C660)</f>
        <v>5532</v>
      </c>
      <c r="D657" s="246">
        <f>IF(B657=0,"",ROUND(C657/B657*100,1))</f>
        <v>148.7</v>
      </c>
      <c r="E657" s="263"/>
      <c r="F657" s="247">
        <v>21003</v>
      </c>
      <c r="G657">
        <f>SUM(C657)</f>
        <v>5532</v>
      </c>
      <c r="H657" s="247" t="s">
        <v>520</v>
      </c>
    </row>
    <row r="658" ht="20.1" customHeight="1" spans="1:8">
      <c r="A658" s="244" t="s">
        <v>521</v>
      </c>
      <c r="B658" s="249">
        <f>VLOOKUP(F658,'[14]表二（旧）'!$F$5:$G$1311,2,FALSE)</f>
        <v>0</v>
      </c>
      <c r="C658" s="157"/>
      <c r="D658" s="246" t="str">
        <f>IF(B658=0,"",ROUND(C658/B658*100,1))</f>
        <v/>
      </c>
      <c r="E658" s="263"/>
      <c r="F658" s="247">
        <v>2100301</v>
      </c>
      <c r="G658">
        <f>SUM(C658)</f>
        <v>0</v>
      </c>
      <c r="H658" s="247" t="s">
        <v>521</v>
      </c>
    </row>
    <row r="659" ht="20.1" customHeight="1" spans="1:8">
      <c r="A659" s="244" t="s">
        <v>522</v>
      </c>
      <c r="B659" s="249">
        <f>VLOOKUP(F659,'[14]表二（旧）'!$F$5:$G$1311,2,FALSE)</f>
        <v>2720</v>
      </c>
      <c r="C659" s="157">
        <v>4191</v>
      </c>
      <c r="D659" s="246">
        <f>IF(B659=0,"",ROUND(C659/B659*100,1))</f>
        <v>154.1</v>
      </c>
      <c r="E659" s="263"/>
      <c r="F659" s="247">
        <v>2100302</v>
      </c>
      <c r="G659">
        <f>SUM(C659)</f>
        <v>4191</v>
      </c>
      <c r="H659" s="247" t="s">
        <v>522</v>
      </c>
    </row>
    <row r="660" ht="20.1" customHeight="1" spans="1:8">
      <c r="A660" s="244" t="s">
        <v>523</v>
      </c>
      <c r="B660" s="249">
        <f>VLOOKUP(F660,'[14]表二（旧）'!$F$5:$G$1311,2,FALSE)</f>
        <v>1001</v>
      </c>
      <c r="C660" s="157">
        <v>1341</v>
      </c>
      <c r="D660" s="246">
        <f>IF(B660=0,"",ROUND(C660/B660*100,1))</f>
        <v>134</v>
      </c>
      <c r="E660" s="263"/>
      <c r="F660" s="247">
        <v>2100399</v>
      </c>
      <c r="G660">
        <f>SUM(C660)</f>
        <v>1341</v>
      </c>
      <c r="H660" s="247" t="s">
        <v>523</v>
      </c>
    </row>
    <row r="661" ht="20.1" customHeight="1" spans="1:8">
      <c r="A661" s="244" t="s">
        <v>524</v>
      </c>
      <c r="B661" s="245">
        <f>SUM(B662:B672)</f>
        <v>6761</v>
      </c>
      <c r="C661" s="245">
        <f>SUM(C662:C672)</f>
        <v>7563</v>
      </c>
      <c r="D661" s="246">
        <f>IF(B661=0,"",ROUND(C661/B661*100,1))</f>
        <v>111.9</v>
      </c>
      <c r="E661" s="263"/>
      <c r="F661" s="247">
        <v>21004</v>
      </c>
      <c r="G661">
        <f>SUM(C661)</f>
        <v>7563</v>
      </c>
      <c r="H661" s="247" t="s">
        <v>524</v>
      </c>
    </row>
    <row r="662" ht="20.1" customHeight="1" spans="1:8">
      <c r="A662" s="244" t="s">
        <v>525</v>
      </c>
      <c r="B662" s="249">
        <f>VLOOKUP(F662,'[14]表二（旧）'!$F$5:$G$1311,2,FALSE)</f>
        <v>489</v>
      </c>
      <c r="C662" s="157">
        <v>536</v>
      </c>
      <c r="D662" s="246">
        <f>IF(B662=0,"",ROUND(C662/B662*100,1))</f>
        <v>109.6</v>
      </c>
      <c r="E662" s="263"/>
      <c r="F662" s="247">
        <v>2100401</v>
      </c>
      <c r="G662">
        <f>SUM(C662)</f>
        <v>536</v>
      </c>
      <c r="H662" s="247" t="s">
        <v>525</v>
      </c>
    </row>
    <row r="663" ht="20.1" customHeight="1" spans="1:8">
      <c r="A663" s="244" t="s">
        <v>526</v>
      </c>
      <c r="B663" s="249">
        <f>VLOOKUP(F663,'[14]表二（旧）'!$F$5:$G$1311,2,FALSE)</f>
        <v>411</v>
      </c>
      <c r="C663" s="157">
        <v>460</v>
      </c>
      <c r="D663" s="246">
        <f>IF(B663=0,"",ROUND(C663/B663*100,1))</f>
        <v>111.9</v>
      </c>
      <c r="E663" s="263"/>
      <c r="F663" s="247">
        <v>2100402</v>
      </c>
      <c r="G663">
        <f>SUM(C663)</f>
        <v>460</v>
      </c>
      <c r="H663" s="247" t="s">
        <v>526</v>
      </c>
    </row>
    <row r="664" ht="20.1" customHeight="1" spans="1:8">
      <c r="A664" s="244" t="s">
        <v>527</v>
      </c>
      <c r="B664" s="249">
        <f>VLOOKUP(F664,'[14]表二（旧）'!$F$5:$G$1311,2,FALSE)</f>
        <v>522</v>
      </c>
      <c r="C664" s="157">
        <v>363</v>
      </c>
      <c r="D664" s="246">
        <f>IF(B664=0,"",ROUND(C664/B664*100,1))</f>
        <v>69.5</v>
      </c>
      <c r="E664" s="244"/>
      <c r="F664" s="247">
        <v>2100403</v>
      </c>
      <c r="G664">
        <f>SUM(C664)</f>
        <v>363</v>
      </c>
      <c r="H664" s="247" t="s">
        <v>527</v>
      </c>
    </row>
    <row r="665" ht="20.1" customHeight="1" spans="1:8">
      <c r="A665" s="244" t="s">
        <v>528</v>
      </c>
      <c r="B665" s="249">
        <f>VLOOKUP(F665,'[14]表二（旧）'!$F$5:$G$1311,2,FALSE)</f>
        <v>0</v>
      </c>
      <c r="C665" s="157"/>
      <c r="D665" s="246" t="str">
        <f>IF(B665=0,"",ROUND(C665/B665*100,1))</f>
        <v/>
      </c>
      <c r="E665" s="244"/>
      <c r="F665" s="247">
        <v>2100404</v>
      </c>
      <c r="G665">
        <f>SUM(C665)</f>
        <v>0</v>
      </c>
      <c r="H665" s="247" t="s">
        <v>528</v>
      </c>
    </row>
    <row r="666" ht="20.1" customHeight="1" spans="1:8">
      <c r="A666" s="244" t="s">
        <v>529</v>
      </c>
      <c r="B666" s="249">
        <f>VLOOKUP(F666,'[14]表二（旧）'!$F$5:$G$1311,2,FALSE)</f>
        <v>46</v>
      </c>
      <c r="C666" s="157">
        <v>46</v>
      </c>
      <c r="D666" s="246">
        <f>IF(B666=0,"",ROUND(C666/B666*100,1))</f>
        <v>100</v>
      </c>
      <c r="E666" s="244"/>
      <c r="F666" s="247">
        <v>2100405</v>
      </c>
      <c r="G666">
        <f>SUM(C666)</f>
        <v>46</v>
      </c>
      <c r="H666" s="247" t="s">
        <v>529</v>
      </c>
    </row>
    <row r="667" ht="20.1" customHeight="1" spans="1:8">
      <c r="A667" s="244" t="s">
        <v>530</v>
      </c>
      <c r="B667" s="249">
        <f>VLOOKUP(F667,'[14]表二（旧）'!$F$5:$G$1311,2,FALSE)</f>
        <v>0</v>
      </c>
      <c r="C667" s="157"/>
      <c r="D667" s="246" t="str">
        <f>IF(B667=0,"",ROUND(C667/B667*100,1))</f>
        <v/>
      </c>
      <c r="E667" s="244"/>
      <c r="F667" s="247">
        <v>2100406</v>
      </c>
      <c r="G667">
        <f>SUM(C667)</f>
        <v>0</v>
      </c>
      <c r="H667" s="247" t="s">
        <v>530</v>
      </c>
    </row>
    <row r="668" ht="20.1" customHeight="1" spans="1:8">
      <c r="A668" s="244" t="s">
        <v>531</v>
      </c>
      <c r="B668" s="249">
        <f>VLOOKUP(F668,'[14]表二（旧）'!$F$5:$G$1311,2,FALSE)</f>
        <v>0</v>
      </c>
      <c r="C668" s="157"/>
      <c r="D668" s="246" t="str">
        <f>IF(B668=0,"",ROUND(C668/B668*100,1))</f>
        <v/>
      </c>
      <c r="E668" s="244"/>
      <c r="F668" s="247">
        <v>2100407</v>
      </c>
      <c r="G668">
        <f>SUM(C668)</f>
        <v>0</v>
      </c>
      <c r="H668" s="247" t="s">
        <v>531</v>
      </c>
    </row>
    <row r="669" ht="20.1" customHeight="1" spans="1:8">
      <c r="A669" s="244" t="s">
        <v>532</v>
      </c>
      <c r="B669" s="249">
        <f>VLOOKUP(F669,'[14]表二（旧）'!$F$5:$G$1311,2,FALSE)</f>
        <v>4462</v>
      </c>
      <c r="C669" s="157">
        <v>4667</v>
      </c>
      <c r="D669" s="246">
        <f>IF(B669=0,"",ROUND(C669/B669*100,1))</f>
        <v>104.6</v>
      </c>
      <c r="E669" s="244"/>
      <c r="F669" s="247">
        <v>2100408</v>
      </c>
      <c r="G669">
        <f>SUM(C669)</f>
        <v>4667</v>
      </c>
      <c r="H669" s="247" t="s">
        <v>532</v>
      </c>
    </row>
    <row r="670" ht="20.1" customHeight="1" spans="1:8">
      <c r="A670" s="244" t="s">
        <v>533</v>
      </c>
      <c r="B670" s="249">
        <f>VLOOKUP(F670,'[14]表二（旧）'!$F$5:$G$1311,2,FALSE)</f>
        <v>50</v>
      </c>
      <c r="C670" s="157">
        <v>1257</v>
      </c>
      <c r="D670" s="246">
        <f>IF(B670=0,"",ROUND(C670/B670*100,1))</f>
        <v>2514</v>
      </c>
      <c r="E670" s="244"/>
      <c r="F670" s="247">
        <v>2100409</v>
      </c>
      <c r="G670">
        <f>SUM(C670)</f>
        <v>1257</v>
      </c>
      <c r="H670" s="247" t="s">
        <v>533</v>
      </c>
    </row>
    <row r="671" ht="20.1" customHeight="1" spans="1:8">
      <c r="A671" s="244" t="s">
        <v>534</v>
      </c>
      <c r="B671" s="249">
        <f>VLOOKUP(F671,'[14]表二（旧）'!$F$5:$G$1311,2,FALSE)</f>
        <v>0</v>
      </c>
      <c r="C671" s="157"/>
      <c r="D671" s="246" t="str">
        <f>IF(B671=0,"",ROUND(C671/B671*100,1))</f>
        <v/>
      </c>
      <c r="E671" s="244"/>
      <c r="F671" s="247">
        <v>2100410</v>
      </c>
      <c r="G671">
        <f>SUM(C671)</f>
        <v>0</v>
      </c>
      <c r="H671" s="247" t="s">
        <v>534</v>
      </c>
    </row>
    <row r="672" ht="20.1" customHeight="1" spans="1:8">
      <c r="A672" s="244" t="s">
        <v>535</v>
      </c>
      <c r="B672" s="249">
        <f>VLOOKUP(F672,'[14]表二（旧）'!$F$5:$G$1311,2,FALSE)</f>
        <v>781</v>
      </c>
      <c r="C672" s="157">
        <v>234</v>
      </c>
      <c r="D672" s="246">
        <f>IF(B672=0,"",ROUND(C672/B672*100,1))</f>
        <v>30</v>
      </c>
      <c r="E672" s="244"/>
      <c r="F672" s="247">
        <v>2100499</v>
      </c>
      <c r="G672">
        <f>SUM(C672)</f>
        <v>234</v>
      </c>
      <c r="H672" s="247" t="s">
        <v>535</v>
      </c>
    </row>
    <row r="673" ht="20.1" customHeight="1" spans="1:8">
      <c r="A673" s="244" t="s">
        <v>536</v>
      </c>
      <c r="B673" s="245">
        <f>SUM(B674:B675)</f>
        <v>75</v>
      </c>
      <c r="C673" s="245">
        <f>SUM(C674:C675)</f>
        <v>0</v>
      </c>
      <c r="D673" s="246">
        <f>IF(B673=0,"",ROUND(C673/B673*100,1))</f>
        <v>0</v>
      </c>
      <c r="E673" s="244"/>
      <c r="F673" s="247">
        <v>21006</v>
      </c>
      <c r="G673">
        <f>SUM(C673)</f>
        <v>0</v>
      </c>
      <c r="H673" s="247" t="s">
        <v>536</v>
      </c>
    </row>
    <row r="674" ht="20.1" customHeight="1" spans="1:8">
      <c r="A674" s="244" t="s">
        <v>537</v>
      </c>
      <c r="B674" s="249">
        <f>VLOOKUP(F674,'[14]表二（旧）'!$F$5:$G$1311,2,FALSE)</f>
        <v>75</v>
      </c>
      <c r="C674" s="157"/>
      <c r="D674" s="246">
        <f>IF(B674=0,"",ROUND(C674/B674*100,1))</f>
        <v>0</v>
      </c>
      <c r="E674" s="244"/>
      <c r="F674" s="247">
        <v>2100601</v>
      </c>
      <c r="G674">
        <f>SUM(C674)</f>
        <v>0</v>
      </c>
      <c r="H674" s="247" t="s">
        <v>537</v>
      </c>
    </row>
    <row r="675" ht="20.1" customHeight="1" spans="1:8">
      <c r="A675" s="244" t="s">
        <v>538</v>
      </c>
      <c r="B675" s="249">
        <f>VLOOKUP(F675,'[14]表二（旧）'!$F$5:$G$1311,2,FALSE)</f>
        <v>0</v>
      </c>
      <c r="C675" s="157"/>
      <c r="D675" s="246" t="str">
        <f>IF(B675=0,"",ROUND(C675/B675*100,1))</f>
        <v/>
      </c>
      <c r="E675" s="244"/>
      <c r="F675" s="247">
        <v>2100699</v>
      </c>
      <c r="G675">
        <f>SUM(C675)</f>
        <v>0</v>
      </c>
      <c r="H675" s="247" t="s">
        <v>538</v>
      </c>
    </row>
    <row r="676" ht="20.1" customHeight="1" spans="1:8">
      <c r="A676" s="244" t="s">
        <v>539</v>
      </c>
      <c r="B676" s="245">
        <f>SUM(B677:B679)</f>
        <v>5952</v>
      </c>
      <c r="C676" s="245">
        <f>SUM(C677:C679)</f>
        <v>5249</v>
      </c>
      <c r="D676" s="246">
        <f>IF(B676=0,"",ROUND(C676/B676*100,1))</f>
        <v>88.2</v>
      </c>
      <c r="E676" s="244"/>
      <c r="F676" s="247">
        <v>21007</v>
      </c>
      <c r="G676">
        <f>SUM(C676)</f>
        <v>5249</v>
      </c>
      <c r="H676" s="247" t="s">
        <v>539</v>
      </c>
    </row>
    <row r="677" ht="20.1" customHeight="1" spans="1:8">
      <c r="A677" s="244" t="s">
        <v>540</v>
      </c>
      <c r="B677" s="249">
        <f>VLOOKUP(F677,'[14]表二（旧）'!$F$5:$G$1311,2,FALSE)</f>
        <v>0</v>
      </c>
      <c r="C677" s="157"/>
      <c r="D677" s="246" t="str">
        <f>IF(B677=0,"",ROUND(C677/B677*100,1))</f>
        <v/>
      </c>
      <c r="E677" s="244"/>
      <c r="F677" s="247">
        <v>2100716</v>
      </c>
      <c r="G677">
        <f>SUM(C677)</f>
        <v>0</v>
      </c>
      <c r="H677" s="247" t="s">
        <v>540</v>
      </c>
    </row>
    <row r="678" ht="20.1" customHeight="1" spans="1:8">
      <c r="A678" s="244" t="s">
        <v>541</v>
      </c>
      <c r="B678" s="249">
        <f>VLOOKUP(F678,'[14]表二（旧）'!$F$5:$G$1311,2,FALSE)</f>
        <v>5942</v>
      </c>
      <c r="C678" s="157">
        <v>5249</v>
      </c>
      <c r="D678" s="246">
        <f>IF(B678=0,"",ROUND(C678/B678*100,1))</f>
        <v>88.3</v>
      </c>
      <c r="E678" s="244"/>
      <c r="F678" s="247">
        <v>2100717</v>
      </c>
      <c r="G678">
        <f>SUM(C678)</f>
        <v>5249</v>
      </c>
      <c r="H678" s="247" t="s">
        <v>541</v>
      </c>
    </row>
    <row r="679" ht="20.1" customHeight="1" spans="1:8">
      <c r="A679" s="244" t="s">
        <v>542</v>
      </c>
      <c r="B679" s="249">
        <f>VLOOKUP(F679,'[14]表二（旧）'!$F$5:$G$1311,2,FALSE)</f>
        <v>10</v>
      </c>
      <c r="C679" s="157"/>
      <c r="D679" s="246">
        <f>IF(B679=0,"",ROUND(C679/B679*100,1))</f>
        <v>0</v>
      </c>
      <c r="E679" s="244"/>
      <c r="F679" s="247">
        <v>2100799</v>
      </c>
      <c r="G679">
        <f>SUM(C679)</f>
        <v>0</v>
      </c>
      <c r="H679" s="247" t="s">
        <v>542</v>
      </c>
    </row>
    <row r="680" ht="20.1" customHeight="1" spans="1:8">
      <c r="A680" s="244" t="s">
        <v>543</v>
      </c>
      <c r="B680" s="245">
        <f>SUM(B681:B684)</f>
        <v>6963</v>
      </c>
      <c r="C680" s="245">
        <f>SUM(C681:C684)</f>
        <v>8601</v>
      </c>
      <c r="D680" s="246">
        <f>IF(B680=0,"",ROUND(C680/B680*100,1))</f>
        <v>123.5</v>
      </c>
      <c r="E680" s="244"/>
      <c r="F680" s="247">
        <v>21011</v>
      </c>
      <c r="G680">
        <f>SUM(C680)</f>
        <v>8601</v>
      </c>
      <c r="H680" s="247" t="s">
        <v>543</v>
      </c>
    </row>
    <row r="681" ht="20.1" customHeight="1" spans="1:8">
      <c r="A681" s="244" t="s">
        <v>544</v>
      </c>
      <c r="B681" s="249">
        <f>VLOOKUP(F681,'[14]表二（旧）'!$F$5:$G$1311,2,FALSE)</f>
        <v>2187</v>
      </c>
      <c r="C681" s="157">
        <v>2324</v>
      </c>
      <c r="D681" s="246">
        <f>IF(B681=0,"",ROUND(C681/B681*100,1))</f>
        <v>106.3</v>
      </c>
      <c r="E681" s="244"/>
      <c r="F681" s="247">
        <v>2101101</v>
      </c>
      <c r="G681">
        <f>SUM(C681)</f>
        <v>2324</v>
      </c>
      <c r="H681" s="247" t="s">
        <v>544</v>
      </c>
    </row>
    <row r="682" ht="20.1" customHeight="1" spans="1:8">
      <c r="A682" s="244" t="s">
        <v>545</v>
      </c>
      <c r="B682" s="249">
        <f>VLOOKUP(F682,'[14]表二（旧）'!$F$5:$G$1311,2,FALSE)</f>
        <v>4776</v>
      </c>
      <c r="C682" s="157">
        <v>6277</v>
      </c>
      <c r="D682" s="246">
        <f>IF(B682=0,"",ROUND(C682/B682*100,1))</f>
        <v>131.4</v>
      </c>
      <c r="E682" s="244"/>
      <c r="F682" s="247">
        <v>2101102</v>
      </c>
      <c r="G682">
        <f>SUM(C682)</f>
        <v>6277</v>
      </c>
      <c r="H682" s="247" t="s">
        <v>545</v>
      </c>
    </row>
    <row r="683" ht="20.1" customHeight="1" spans="1:8">
      <c r="A683" s="244" t="s">
        <v>546</v>
      </c>
      <c r="B683" s="249">
        <f>VLOOKUP(F683,'[14]表二（旧）'!$F$5:$G$1311,2,FALSE)</f>
        <v>0</v>
      </c>
      <c r="C683" s="157"/>
      <c r="D683" s="246" t="str">
        <f>IF(B683=0,"",ROUND(C683/B683*100,1))</f>
        <v/>
      </c>
      <c r="E683" s="244"/>
      <c r="F683" s="247">
        <v>2101103</v>
      </c>
      <c r="G683">
        <f>SUM(C683)</f>
        <v>0</v>
      </c>
      <c r="H683" s="247" t="s">
        <v>546</v>
      </c>
    </row>
    <row r="684" ht="20.1" customHeight="1" spans="1:8">
      <c r="A684" s="244" t="s">
        <v>547</v>
      </c>
      <c r="B684" s="249">
        <f>VLOOKUP(F684,'[14]表二（旧）'!$F$5:$G$1311,2,FALSE)</f>
        <v>0</v>
      </c>
      <c r="C684" s="157"/>
      <c r="D684" s="246" t="str">
        <f>IF(B684=0,"",ROUND(C684/B684*100,1))</f>
        <v/>
      </c>
      <c r="E684" s="244"/>
      <c r="F684" s="247">
        <v>2101199</v>
      </c>
      <c r="G684">
        <f>SUM(C684)</f>
        <v>0</v>
      </c>
      <c r="H684" s="247" t="s">
        <v>547</v>
      </c>
    </row>
    <row r="685" ht="20.1" customHeight="1" spans="1:8">
      <c r="A685" s="244" t="s">
        <v>548</v>
      </c>
      <c r="B685" s="245">
        <f>SUM(B686:B688)</f>
        <v>60070</v>
      </c>
      <c r="C685" s="245">
        <f>SUM(C686:C688)</f>
        <v>47986</v>
      </c>
      <c r="D685" s="246">
        <f>IF(B685=0,"",ROUND(C685/B685*100,1))</f>
        <v>79.9</v>
      </c>
      <c r="E685" s="244"/>
      <c r="F685" s="247">
        <v>21012</v>
      </c>
      <c r="G685">
        <f>SUM(C685)</f>
        <v>47986</v>
      </c>
      <c r="H685" s="247" t="s">
        <v>548</v>
      </c>
    </row>
    <row r="686" ht="20.1" customHeight="1" spans="1:8">
      <c r="A686" s="244" t="s">
        <v>549</v>
      </c>
      <c r="B686" s="249">
        <f>VLOOKUP(F686,'[14]表二（旧）'!$F$5:$G$1311,2,FALSE)</f>
        <v>4909</v>
      </c>
      <c r="C686" s="157"/>
      <c r="D686" s="246">
        <f>IF(B686=0,"",ROUND(C686/B686*100,1))</f>
        <v>0</v>
      </c>
      <c r="E686" s="244"/>
      <c r="F686" s="247">
        <v>2101201</v>
      </c>
      <c r="G686">
        <f>SUM(C686)</f>
        <v>0</v>
      </c>
      <c r="H686" s="247" t="s">
        <v>549</v>
      </c>
    </row>
    <row r="687" ht="20.1" customHeight="1" spans="1:8">
      <c r="A687" s="244" t="s">
        <v>550</v>
      </c>
      <c r="B687" s="258">
        <f>VLOOKUP(F687,'[14]表二（旧）'!$F$5:$G$1311,2,FALSE)+VLOOKUP(2101203,'[14]表二（旧）'!$F$5:$G$1311,2,FALSE)+VLOOKUP(2101204,'[14]表二（旧）'!$F$5:$G$1311,2,FALSE)</f>
        <v>53525</v>
      </c>
      <c r="C687" s="157">
        <v>47686</v>
      </c>
      <c r="D687" s="246">
        <f>IF(B687=0,"",ROUND(C687/B687*100,1))</f>
        <v>89.1</v>
      </c>
      <c r="E687" s="244"/>
      <c r="F687" s="247">
        <v>2101202</v>
      </c>
      <c r="G687">
        <f>SUM(C687)</f>
        <v>47686</v>
      </c>
      <c r="H687" s="247" t="s">
        <v>550</v>
      </c>
    </row>
    <row r="688" ht="20.1" customHeight="1" spans="1:8">
      <c r="A688" s="244" t="s">
        <v>551</v>
      </c>
      <c r="B688" s="249">
        <f>VLOOKUP(F688,'[14]表二（旧）'!$F$5:$G$1311,2,FALSE)</f>
        <v>1636</v>
      </c>
      <c r="C688" s="157">
        <v>300</v>
      </c>
      <c r="D688" s="246">
        <f>IF(B688=0,"",ROUND(C688/B688*100,1))</f>
        <v>18.3</v>
      </c>
      <c r="E688" s="244"/>
      <c r="F688" s="247">
        <v>2101299</v>
      </c>
      <c r="G688">
        <f>SUM(C688)</f>
        <v>300</v>
      </c>
      <c r="H688" s="247" t="s">
        <v>551</v>
      </c>
    </row>
    <row r="689" ht="20.1" customHeight="1" spans="1:8">
      <c r="A689" s="244" t="s">
        <v>552</v>
      </c>
      <c r="B689" s="245">
        <f>SUM(B690:B692)</f>
        <v>3450</v>
      </c>
      <c r="C689" s="245">
        <f>SUM(C690:C692)</f>
        <v>2005</v>
      </c>
      <c r="D689" s="246">
        <f>IF(B689=0,"",ROUND(C689/B689*100,1))</f>
        <v>58.1</v>
      </c>
      <c r="E689" s="244"/>
      <c r="F689" s="247">
        <v>21013</v>
      </c>
      <c r="G689">
        <f>SUM(C689)</f>
        <v>2005</v>
      </c>
      <c r="H689" s="247" t="s">
        <v>552</v>
      </c>
    </row>
    <row r="690" ht="20.1" customHeight="1" spans="1:8">
      <c r="A690" s="244" t="s">
        <v>553</v>
      </c>
      <c r="B690" s="249">
        <f>VLOOKUP(F690,'[14]表二（旧）'!$F$5:$G$1311,2,FALSE)</f>
        <v>3078</v>
      </c>
      <c r="C690" s="157">
        <v>2005</v>
      </c>
      <c r="D690" s="246">
        <f>IF(B690=0,"",ROUND(C690/B690*100,1))</f>
        <v>65.1</v>
      </c>
      <c r="E690" s="244"/>
      <c r="F690" s="247">
        <v>2101301</v>
      </c>
      <c r="G690">
        <f>SUM(C690)</f>
        <v>2005</v>
      </c>
      <c r="H690" s="247" t="s">
        <v>553</v>
      </c>
    </row>
    <row r="691" ht="20.1" customHeight="1" spans="1:8">
      <c r="A691" s="244" t="s">
        <v>554</v>
      </c>
      <c r="B691" s="249">
        <f>VLOOKUP(F691,'[14]表二（旧）'!$F$5:$G$1311,2,FALSE)</f>
        <v>0</v>
      </c>
      <c r="C691" s="157"/>
      <c r="D691" s="246" t="str">
        <f>IF(B691=0,"",ROUND(C691/B691*100,1))</f>
        <v/>
      </c>
      <c r="E691" s="244"/>
      <c r="F691" s="247">
        <v>2101302</v>
      </c>
      <c r="G691">
        <f>SUM(C691)</f>
        <v>0</v>
      </c>
      <c r="H691" s="247" t="s">
        <v>554</v>
      </c>
    </row>
    <row r="692" ht="20.1" customHeight="1" spans="1:8">
      <c r="A692" s="244" t="s">
        <v>555</v>
      </c>
      <c r="B692" s="249">
        <f>VLOOKUP(F692,'[14]表二（旧）'!$F$5:$G$1311,2,FALSE)</f>
        <v>372</v>
      </c>
      <c r="C692" s="157"/>
      <c r="D692" s="246">
        <f>IF(B692=0,"",ROUND(C692/B692*100,1))</f>
        <v>0</v>
      </c>
      <c r="E692" s="244"/>
      <c r="F692" s="247">
        <v>2101399</v>
      </c>
      <c r="G692">
        <f>SUM(C692)</f>
        <v>0</v>
      </c>
      <c r="H692" s="247" t="s">
        <v>555</v>
      </c>
    </row>
    <row r="693" ht="20.1" customHeight="1" spans="1:8">
      <c r="A693" s="244" t="s">
        <v>556</v>
      </c>
      <c r="B693" s="245">
        <f>SUM(B694:B695)</f>
        <v>198</v>
      </c>
      <c r="C693" s="245">
        <f>SUM(C694:C695)</f>
        <v>459</v>
      </c>
      <c r="D693" s="246">
        <f>IF(B693=0,"",ROUND(C693/B693*100,1))</f>
        <v>231.8</v>
      </c>
      <c r="E693" s="244"/>
      <c r="F693" s="247">
        <v>21014</v>
      </c>
      <c r="G693">
        <f>SUM(C693)</f>
        <v>459</v>
      </c>
      <c r="H693" s="247" t="s">
        <v>556</v>
      </c>
    </row>
    <row r="694" ht="20.1" customHeight="1" spans="1:8">
      <c r="A694" s="244" t="s">
        <v>557</v>
      </c>
      <c r="B694" s="249">
        <f>VLOOKUP(F694,'[14]表二（旧）'!$F$5:$G$1311,2,FALSE)</f>
        <v>198</v>
      </c>
      <c r="C694" s="157">
        <v>459</v>
      </c>
      <c r="D694" s="246">
        <f>IF(B694=0,"",ROUND(C694/B694*100,1))</f>
        <v>231.8</v>
      </c>
      <c r="E694" s="244"/>
      <c r="F694" s="247">
        <v>2101401</v>
      </c>
      <c r="G694">
        <f>SUM(C694)</f>
        <v>459</v>
      </c>
      <c r="H694" s="247" t="s">
        <v>557</v>
      </c>
    </row>
    <row r="695" ht="20.1" customHeight="1" spans="1:8">
      <c r="A695" s="244" t="s">
        <v>558</v>
      </c>
      <c r="B695" s="249">
        <f>VLOOKUP(F695,'[14]表二（旧）'!$F$5:$G$1311,2,FALSE)</f>
        <v>0</v>
      </c>
      <c r="C695" s="157"/>
      <c r="D695" s="246" t="str">
        <f>IF(B695=0,"",ROUND(C695/B695*100,1))</f>
        <v/>
      </c>
      <c r="E695" s="244"/>
      <c r="F695" s="247">
        <v>2101499</v>
      </c>
      <c r="G695">
        <f>SUM(C695)</f>
        <v>0</v>
      </c>
      <c r="H695" s="247" t="s">
        <v>558</v>
      </c>
    </row>
    <row r="696" ht="20.1" customHeight="1" spans="1:8">
      <c r="A696" s="263" t="s">
        <v>559</v>
      </c>
      <c r="B696" s="245">
        <f>SUM(B697:B704)</f>
        <v>0</v>
      </c>
      <c r="C696" s="245">
        <f>SUM(C697:C704)</f>
        <v>0</v>
      </c>
      <c r="D696" s="246" t="str">
        <f>IF(B696=0,"",ROUND(C696/B696*100,1))</f>
        <v/>
      </c>
      <c r="E696" s="244"/>
      <c r="F696" s="247">
        <v>21015</v>
      </c>
      <c r="G696">
        <f>SUM(C696)</f>
        <v>0</v>
      </c>
      <c r="H696" s="247" t="s">
        <v>559</v>
      </c>
    </row>
    <row r="697" ht="20.1" customHeight="1" spans="1:8">
      <c r="A697" s="263" t="s">
        <v>44</v>
      </c>
      <c r="B697" s="157"/>
      <c r="C697" s="157"/>
      <c r="D697" s="246" t="str">
        <f>IF(B697=0,"",ROUND(C697/B697*100,1))</f>
        <v/>
      </c>
      <c r="E697" s="244"/>
      <c r="F697" s="247">
        <v>2101501</v>
      </c>
      <c r="G697">
        <f>SUM(C697)</f>
        <v>0</v>
      </c>
      <c r="H697" s="247" t="s">
        <v>44</v>
      </c>
    </row>
    <row r="698" ht="20.1" customHeight="1" spans="1:8">
      <c r="A698" s="263" t="s">
        <v>45</v>
      </c>
      <c r="B698" s="157"/>
      <c r="C698" s="157"/>
      <c r="D698" s="246" t="str">
        <f>IF(B698=0,"",ROUND(C698/B698*100,1))</f>
        <v/>
      </c>
      <c r="E698" s="244"/>
      <c r="F698" s="247">
        <v>2101502</v>
      </c>
      <c r="G698">
        <f>SUM(C698)</f>
        <v>0</v>
      </c>
      <c r="H698" s="247" t="s">
        <v>45</v>
      </c>
    </row>
    <row r="699" ht="20.1" customHeight="1" spans="1:8">
      <c r="A699" s="263" t="s">
        <v>46</v>
      </c>
      <c r="B699" s="157"/>
      <c r="C699" s="157"/>
      <c r="D699" s="246" t="str">
        <f>IF(B699=0,"",ROUND(C699/B699*100,1))</f>
        <v/>
      </c>
      <c r="E699" s="244"/>
      <c r="F699" s="247">
        <v>2101503</v>
      </c>
      <c r="G699">
        <f>SUM(C699)</f>
        <v>0</v>
      </c>
      <c r="H699" s="247" t="s">
        <v>46</v>
      </c>
    </row>
    <row r="700" ht="20.1" customHeight="1" spans="1:8">
      <c r="A700" s="263" t="s">
        <v>86</v>
      </c>
      <c r="B700" s="157"/>
      <c r="C700" s="157"/>
      <c r="D700" s="246" t="str">
        <f>IF(B700=0,"",ROUND(C700/B700*100,1))</f>
        <v/>
      </c>
      <c r="E700" s="244"/>
      <c r="F700" s="247">
        <v>2101504</v>
      </c>
      <c r="G700">
        <f>SUM(C700)</f>
        <v>0</v>
      </c>
      <c r="H700" s="247" t="s">
        <v>86</v>
      </c>
    </row>
    <row r="701" ht="20.1" customHeight="1" spans="1:8">
      <c r="A701" s="263" t="s">
        <v>560</v>
      </c>
      <c r="B701" s="157"/>
      <c r="C701" s="157"/>
      <c r="D701" s="246" t="str">
        <f>IF(B701=0,"",ROUND(C701/B701*100,1))</f>
        <v/>
      </c>
      <c r="E701" s="244"/>
      <c r="F701" s="247">
        <v>2101505</v>
      </c>
      <c r="G701">
        <f>SUM(C701)</f>
        <v>0</v>
      </c>
      <c r="H701" s="247" t="s">
        <v>560</v>
      </c>
    </row>
    <row r="702" ht="20.1" customHeight="1" spans="1:8">
      <c r="A702" s="263" t="s">
        <v>561</v>
      </c>
      <c r="B702" s="157"/>
      <c r="C702" s="157"/>
      <c r="D702" s="246" t="str">
        <f>IF(B702=0,"",ROUND(C702/B702*100,1))</f>
        <v/>
      </c>
      <c r="E702" s="244"/>
      <c r="F702" s="247">
        <v>2101506</v>
      </c>
      <c r="G702">
        <f>SUM(C702)</f>
        <v>0</v>
      </c>
      <c r="H702" s="247" t="s">
        <v>561</v>
      </c>
    </row>
    <row r="703" ht="20.1" customHeight="1" spans="1:8">
      <c r="A703" s="263" t="s">
        <v>53</v>
      </c>
      <c r="B703" s="157"/>
      <c r="C703" s="157"/>
      <c r="D703" s="246" t="str">
        <f>IF(B703=0,"",ROUND(C703/B703*100,1))</f>
        <v/>
      </c>
      <c r="E703" s="244"/>
      <c r="F703" s="247">
        <v>2101550</v>
      </c>
      <c r="G703">
        <f>SUM(C703)</f>
        <v>0</v>
      </c>
      <c r="H703" s="247" t="s">
        <v>53</v>
      </c>
    </row>
    <row r="704" ht="20.1" customHeight="1" spans="1:8">
      <c r="A704" s="263" t="s">
        <v>562</v>
      </c>
      <c r="B704" s="157"/>
      <c r="C704" s="157"/>
      <c r="D704" s="246" t="str">
        <f>IF(B704=0,"",ROUND(C704/B704*100,1))</f>
        <v/>
      </c>
      <c r="E704" s="244"/>
      <c r="F704" s="247">
        <v>2101599</v>
      </c>
      <c r="G704">
        <f>SUM(C704)</f>
        <v>0</v>
      </c>
      <c r="H704" s="247" t="s">
        <v>562</v>
      </c>
    </row>
    <row r="705" ht="20.1" customHeight="1" spans="1:8">
      <c r="A705" s="263" t="s">
        <v>563</v>
      </c>
      <c r="B705" s="245">
        <f>SUM(B706)</f>
        <v>0</v>
      </c>
      <c r="C705" s="245">
        <f>SUM(C706)</f>
        <v>0</v>
      </c>
      <c r="D705" s="246" t="str">
        <f>IF(B705=0,"",ROUND(C705/B705*100,1))</f>
        <v/>
      </c>
      <c r="E705" s="244"/>
      <c r="F705" s="247">
        <v>21016</v>
      </c>
      <c r="G705">
        <f>SUM(C705)</f>
        <v>0</v>
      </c>
      <c r="H705" s="263" t="s">
        <v>563</v>
      </c>
    </row>
    <row r="706" ht="20.1" customHeight="1" spans="1:8">
      <c r="A706" s="263" t="s">
        <v>564</v>
      </c>
      <c r="B706" s="258">
        <f>VLOOKUP(2080205,'[14]表二（旧）'!$F$5:$G$1311,2,FALSE)</f>
        <v>0</v>
      </c>
      <c r="C706" s="157"/>
      <c r="D706" s="246" t="str">
        <f>IF(B706=0,"",ROUND(C706/B706*100,1))</f>
        <v/>
      </c>
      <c r="E706" s="244"/>
      <c r="F706" s="247">
        <v>2101601</v>
      </c>
      <c r="G706">
        <f>SUM(C706)</f>
        <v>0</v>
      </c>
      <c r="H706" s="263" t="s">
        <v>564</v>
      </c>
    </row>
    <row r="707" ht="20.1" customHeight="1" spans="1:8">
      <c r="A707" s="266" t="s">
        <v>565</v>
      </c>
      <c r="B707" s="245">
        <f>SUM(B708)</f>
        <v>0</v>
      </c>
      <c r="C707" s="245">
        <f>SUM(C708)</f>
        <v>0</v>
      </c>
      <c r="D707" s="246" t="str">
        <f>IF(B707=0,"",ROUND(C707/B707*100,1))</f>
        <v/>
      </c>
      <c r="E707" s="244"/>
      <c r="F707" s="247">
        <v>21099</v>
      </c>
      <c r="G707">
        <f>SUM(C707)</f>
        <v>0</v>
      </c>
      <c r="H707" s="247" t="s">
        <v>565</v>
      </c>
    </row>
    <row r="708" ht="20.1" customHeight="1" spans="1:8">
      <c r="A708" s="266" t="s">
        <v>566</v>
      </c>
      <c r="B708" s="249">
        <f>SUM('[14]表二（旧）'!B737)</f>
        <v>0</v>
      </c>
      <c r="C708" s="157"/>
      <c r="D708" s="246" t="str">
        <f>IF(B708=0,"",ROUND(C708/B708*100,1))</f>
        <v/>
      </c>
      <c r="E708" s="244"/>
      <c r="F708" s="247">
        <v>2109901</v>
      </c>
      <c r="G708">
        <f>SUM(C708)</f>
        <v>0</v>
      </c>
      <c r="H708" s="247" t="s">
        <v>566</v>
      </c>
    </row>
    <row r="709" ht="20.1" customHeight="1" spans="1:8">
      <c r="A709" s="267" t="s">
        <v>567</v>
      </c>
      <c r="B709" s="245">
        <f>SUM(B710,B719,B723,B731,B737,B744,B750,B753,B756,B757,B758,B764,B765,B766,B781,)</f>
        <v>3018</v>
      </c>
      <c r="C709" s="245">
        <f>SUM(C710,C719,C723,C731,C737,C744,C750,C753,C756,C757,C758,C764,C765,C766,C781,)</f>
        <v>4613</v>
      </c>
      <c r="D709" s="246">
        <f t="shared" ref="D709:D772" si="22">IF(B709=0,"",ROUND(C709/B709*100,1))</f>
        <v>152.8</v>
      </c>
      <c r="E709" s="244"/>
      <c r="F709" s="247">
        <v>211</v>
      </c>
      <c r="G709">
        <f t="shared" ref="G709:G772" si="23">SUM(C709)</f>
        <v>4613</v>
      </c>
      <c r="H709" s="247" t="s">
        <v>567</v>
      </c>
    </row>
    <row r="710" ht="20.1" customHeight="1" spans="1:8">
      <c r="A710" s="267" t="s">
        <v>568</v>
      </c>
      <c r="B710" s="245">
        <f>SUM(B711:B718)</f>
        <v>382</v>
      </c>
      <c r="C710" s="245">
        <f>SUM(C711:C718)</f>
        <v>342</v>
      </c>
      <c r="D710" s="246">
        <f>IF(B710=0,"",ROUND(C710/B710*100,1))</f>
        <v>89.5</v>
      </c>
      <c r="E710" s="244"/>
      <c r="F710" s="247">
        <v>21101</v>
      </c>
      <c r="G710">
        <f>SUM(C710)</f>
        <v>342</v>
      </c>
      <c r="H710" s="247" t="s">
        <v>568</v>
      </c>
    </row>
    <row r="711" ht="20.1" customHeight="1" spans="1:8">
      <c r="A711" s="267" t="s">
        <v>44</v>
      </c>
      <c r="B711" s="249">
        <f>VLOOKUP(F711,'[14]表二（旧）'!$F$5:$G$1311,2,FALSE)</f>
        <v>155</v>
      </c>
      <c r="C711" s="157">
        <v>151</v>
      </c>
      <c r="D711" s="246">
        <f>IF(B711=0,"",ROUND(C711/B711*100,1))</f>
        <v>97.4</v>
      </c>
      <c r="E711" s="244"/>
      <c r="F711" s="247">
        <v>2110101</v>
      </c>
      <c r="G711">
        <f>SUM(C711)</f>
        <v>151</v>
      </c>
      <c r="H711" s="247" t="s">
        <v>44</v>
      </c>
    </row>
    <row r="712" ht="20.1" customHeight="1" spans="1:8">
      <c r="A712" s="267" t="s">
        <v>45</v>
      </c>
      <c r="B712" s="249">
        <f>VLOOKUP(F712,'[14]表二（旧）'!$F$5:$G$1311,2,FALSE)</f>
        <v>15</v>
      </c>
      <c r="C712" s="157"/>
      <c r="D712" s="246">
        <f>IF(B712=0,"",ROUND(C712/B712*100,1))</f>
        <v>0</v>
      </c>
      <c r="E712" s="244"/>
      <c r="F712" s="247">
        <v>2110102</v>
      </c>
      <c r="G712">
        <f>SUM(C712)</f>
        <v>0</v>
      </c>
      <c r="H712" s="247" t="s">
        <v>45</v>
      </c>
    </row>
    <row r="713" ht="20.1" customHeight="1" spans="1:8">
      <c r="A713" s="267" t="s">
        <v>46</v>
      </c>
      <c r="B713" s="249">
        <f>VLOOKUP(F713,'[14]表二（旧）'!$F$5:$G$1311,2,FALSE)</f>
        <v>0</v>
      </c>
      <c r="C713" s="157"/>
      <c r="D713" s="246" t="str">
        <f>IF(B713=0,"",ROUND(C713/B713*100,1))</f>
        <v/>
      </c>
      <c r="E713" s="244"/>
      <c r="F713" s="247">
        <v>2110103</v>
      </c>
      <c r="G713">
        <f>SUM(C713)</f>
        <v>0</v>
      </c>
      <c r="H713" s="247" t="s">
        <v>46</v>
      </c>
    </row>
    <row r="714" ht="20.1" customHeight="1" spans="1:8">
      <c r="A714" s="267" t="s">
        <v>569</v>
      </c>
      <c r="B714" s="249">
        <f>VLOOKUP(F714,'[14]表二（旧）'!$F$5:$G$1311,2,FALSE)</f>
        <v>0</v>
      </c>
      <c r="C714" s="157"/>
      <c r="D714" s="246" t="str">
        <f>IF(B714=0,"",ROUND(C714/B714*100,1))</f>
        <v/>
      </c>
      <c r="E714" s="244"/>
      <c r="F714" s="247">
        <v>2110104</v>
      </c>
      <c r="G714">
        <f>SUM(C714)</f>
        <v>0</v>
      </c>
      <c r="H714" s="247" t="s">
        <v>570</v>
      </c>
    </row>
    <row r="715" ht="20.1" customHeight="1" spans="1:8">
      <c r="A715" s="267" t="s">
        <v>571</v>
      </c>
      <c r="B715" s="249">
        <f>VLOOKUP(F715,'[14]表二（旧）'!$F$5:$G$1311,2,FALSE)</f>
        <v>0</v>
      </c>
      <c r="C715" s="157"/>
      <c r="D715" s="246" t="str">
        <f>IF(B715=0,"",ROUND(C715/B715*100,1))</f>
        <v/>
      </c>
      <c r="E715" s="244"/>
      <c r="F715" s="247">
        <v>2110105</v>
      </c>
      <c r="G715">
        <f>SUM(C715)</f>
        <v>0</v>
      </c>
      <c r="H715" s="247" t="s">
        <v>571</v>
      </c>
    </row>
    <row r="716" ht="20.1" customHeight="1" spans="1:8">
      <c r="A716" s="267" t="s">
        <v>572</v>
      </c>
      <c r="B716" s="249">
        <f>VLOOKUP(F716,'[14]表二（旧）'!$F$5:$G$1311,2,FALSE)</f>
        <v>0</v>
      </c>
      <c r="C716" s="157"/>
      <c r="D716" s="246" t="str">
        <f>IF(B716=0,"",ROUND(C716/B716*100,1))</f>
        <v/>
      </c>
      <c r="E716" s="244"/>
      <c r="F716" s="247">
        <v>2110106</v>
      </c>
      <c r="G716">
        <f>SUM(C716)</f>
        <v>0</v>
      </c>
      <c r="H716" s="247" t="s">
        <v>573</v>
      </c>
    </row>
    <row r="717" ht="20.1" customHeight="1" spans="1:8">
      <c r="A717" s="267" t="s">
        <v>574</v>
      </c>
      <c r="B717" s="249">
        <f>VLOOKUP(F717,'[14]表二（旧）'!$F$5:$G$1311,2,FALSE)</f>
        <v>0</v>
      </c>
      <c r="C717" s="157"/>
      <c r="D717" s="246" t="str">
        <f>IF(B717=0,"",ROUND(C717/B717*100,1))</f>
        <v/>
      </c>
      <c r="E717" s="263"/>
      <c r="F717" s="247">
        <v>2110107</v>
      </c>
      <c r="G717">
        <f>SUM(C717)</f>
        <v>0</v>
      </c>
      <c r="H717" s="247" t="s">
        <v>575</v>
      </c>
    </row>
    <row r="718" ht="20.1" customHeight="1" spans="1:8">
      <c r="A718" s="267" t="s">
        <v>576</v>
      </c>
      <c r="B718" s="249">
        <f>VLOOKUP(F718,'[14]表二（旧）'!$F$5:$G$1311,2,FALSE)</f>
        <v>212</v>
      </c>
      <c r="C718" s="157">
        <v>191</v>
      </c>
      <c r="D718" s="246">
        <f>IF(B718=0,"",ROUND(C718/B718*100,1))</f>
        <v>90.1</v>
      </c>
      <c r="E718" s="263"/>
      <c r="F718" s="247">
        <v>2110199</v>
      </c>
      <c r="G718">
        <f>SUM(C718)</f>
        <v>191</v>
      </c>
      <c r="H718" s="247" t="s">
        <v>576</v>
      </c>
    </row>
    <row r="719" ht="20.1" customHeight="1" spans="1:8">
      <c r="A719" s="267" t="s">
        <v>577</v>
      </c>
      <c r="B719" s="245">
        <f>SUM(B720:B722)</f>
        <v>558</v>
      </c>
      <c r="C719" s="245">
        <f>SUM(C720:C722)</f>
        <v>665</v>
      </c>
      <c r="D719" s="246">
        <f>IF(B719=0,"",ROUND(C719/B719*100,1))</f>
        <v>119.2</v>
      </c>
      <c r="E719" s="263"/>
      <c r="F719" s="247">
        <v>21102</v>
      </c>
      <c r="G719">
        <f>SUM(C719)</f>
        <v>665</v>
      </c>
      <c r="H719" s="247" t="s">
        <v>577</v>
      </c>
    </row>
    <row r="720" ht="20.1" customHeight="1" spans="1:8">
      <c r="A720" s="267" t="s">
        <v>578</v>
      </c>
      <c r="B720" s="249">
        <f>VLOOKUP(F720,'[14]表二（旧）'!$F$5:$G$1311,2,FALSE)</f>
        <v>0</v>
      </c>
      <c r="C720" s="157"/>
      <c r="D720" s="246" t="str">
        <f>IF(B720=0,"",ROUND(C720/B720*100,1))</f>
        <v/>
      </c>
      <c r="E720" s="263"/>
      <c r="F720" s="247">
        <v>2110203</v>
      </c>
      <c r="G720">
        <f>SUM(C720)</f>
        <v>0</v>
      </c>
      <c r="H720" s="247" t="s">
        <v>578</v>
      </c>
    </row>
    <row r="721" ht="20.1" customHeight="1" spans="1:8">
      <c r="A721" s="267" t="s">
        <v>579</v>
      </c>
      <c r="B721" s="249">
        <f>VLOOKUP(F721,'[14]表二（旧）'!$F$5:$G$1311,2,FALSE)</f>
        <v>0</v>
      </c>
      <c r="C721" s="157"/>
      <c r="D721" s="246" t="str">
        <f>IF(B721=0,"",ROUND(C721/B721*100,1))</f>
        <v/>
      </c>
      <c r="E721" s="263"/>
      <c r="F721" s="247">
        <v>2110204</v>
      </c>
      <c r="G721">
        <f>SUM(C721)</f>
        <v>0</v>
      </c>
      <c r="H721" s="247" t="s">
        <v>579</v>
      </c>
    </row>
    <row r="722" ht="20.1" customHeight="1" spans="1:8">
      <c r="A722" s="267" t="s">
        <v>580</v>
      </c>
      <c r="B722" s="249">
        <f>VLOOKUP(F722,'[14]表二（旧）'!$F$5:$G$1311,2,FALSE)</f>
        <v>558</v>
      </c>
      <c r="C722" s="157">
        <v>665</v>
      </c>
      <c r="D722" s="246">
        <f>IF(B722=0,"",ROUND(C722/B722*100,1))</f>
        <v>119.2</v>
      </c>
      <c r="E722" s="263"/>
      <c r="F722" s="247">
        <v>2110299</v>
      </c>
      <c r="G722">
        <f>SUM(C722)</f>
        <v>665</v>
      </c>
      <c r="H722" s="247" t="s">
        <v>580</v>
      </c>
    </row>
    <row r="723" ht="20.1" customHeight="1" spans="1:8">
      <c r="A723" s="267" t="s">
        <v>581</v>
      </c>
      <c r="B723" s="245">
        <f>SUM(B724:B730)</f>
        <v>866</v>
      </c>
      <c r="C723" s="245">
        <f>SUM(C724:C730)</f>
        <v>2391</v>
      </c>
      <c r="D723" s="246">
        <f>IF(B723=0,"",ROUND(C723/B723*100,1))</f>
        <v>276.1</v>
      </c>
      <c r="E723" s="263"/>
      <c r="F723" s="247">
        <v>21103</v>
      </c>
      <c r="G723">
        <f>SUM(C723)</f>
        <v>2391</v>
      </c>
      <c r="H723" s="247" t="s">
        <v>581</v>
      </c>
    </row>
    <row r="724" ht="20.1" customHeight="1" spans="1:8">
      <c r="A724" s="267" t="s">
        <v>582</v>
      </c>
      <c r="B724" s="249">
        <f>VLOOKUP(F724,'[14]表二（旧）'!$F$5:$G$1311,2,FALSE)</f>
        <v>146</v>
      </c>
      <c r="C724" s="157">
        <v>1411</v>
      </c>
      <c r="D724" s="246">
        <f>IF(B724=0,"",ROUND(C724/B724*100,1))</f>
        <v>966.4</v>
      </c>
      <c r="E724" s="263"/>
      <c r="F724" s="247">
        <v>2110301</v>
      </c>
      <c r="G724">
        <f>SUM(C724)</f>
        <v>1411</v>
      </c>
      <c r="H724" s="247" t="s">
        <v>582</v>
      </c>
    </row>
    <row r="725" ht="20.1" customHeight="1" spans="1:8">
      <c r="A725" s="267" t="s">
        <v>583</v>
      </c>
      <c r="B725" s="249">
        <f>VLOOKUP(F725,'[14]表二（旧）'!$F$5:$G$1311,2,FALSE)</f>
        <v>200</v>
      </c>
      <c r="C725" s="157">
        <v>880</v>
      </c>
      <c r="D725" s="246">
        <f>IF(B725=0,"",ROUND(C725/B725*100,1))</f>
        <v>440</v>
      </c>
      <c r="E725" s="263"/>
      <c r="F725" s="247">
        <v>2110302</v>
      </c>
      <c r="G725">
        <f>SUM(C725)</f>
        <v>880</v>
      </c>
      <c r="H725" s="247" t="s">
        <v>583</v>
      </c>
    </row>
    <row r="726" ht="20.1" customHeight="1" spans="1:8">
      <c r="A726" s="267" t="s">
        <v>584</v>
      </c>
      <c r="B726" s="249">
        <f>VLOOKUP(F726,'[14]表二（旧）'!$F$5:$G$1311,2,FALSE)</f>
        <v>0</v>
      </c>
      <c r="C726" s="157"/>
      <c r="D726" s="246" t="str">
        <f>IF(B726=0,"",ROUND(C726/B726*100,1))</f>
        <v/>
      </c>
      <c r="E726" s="263"/>
      <c r="F726" s="247">
        <v>2110303</v>
      </c>
      <c r="G726">
        <f>SUM(C726)</f>
        <v>0</v>
      </c>
      <c r="H726" s="247" t="s">
        <v>584</v>
      </c>
    </row>
    <row r="727" ht="20.1" customHeight="1" spans="1:8">
      <c r="A727" s="267" t="s">
        <v>585</v>
      </c>
      <c r="B727" s="249">
        <f>VLOOKUP(F727,'[14]表二（旧）'!$F$5:$G$1311,2,FALSE)</f>
        <v>0</v>
      </c>
      <c r="C727" s="157"/>
      <c r="D727" s="246" t="str">
        <f>IF(B727=0,"",ROUND(C727/B727*100,1))</f>
        <v/>
      </c>
      <c r="E727" s="263"/>
      <c r="F727" s="247">
        <v>2110304</v>
      </c>
      <c r="G727">
        <f>SUM(C727)</f>
        <v>0</v>
      </c>
      <c r="H727" s="247" t="s">
        <v>585</v>
      </c>
    </row>
    <row r="728" ht="20.1" customHeight="1" spans="1:8">
      <c r="A728" s="267" t="s">
        <v>586</v>
      </c>
      <c r="B728" s="249">
        <f>VLOOKUP(F728,'[14]表二（旧）'!$F$5:$G$1311,2,FALSE)</f>
        <v>0</v>
      </c>
      <c r="C728" s="157"/>
      <c r="D728" s="246" t="str">
        <f>IF(B728=0,"",ROUND(C728/B728*100,1))</f>
        <v/>
      </c>
      <c r="E728" s="263"/>
      <c r="F728" s="247">
        <v>2110305</v>
      </c>
      <c r="G728">
        <f>SUM(C728)</f>
        <v>0</v>
      </c>
      <c r="H728" s="247" t="s">
        <v>586</v>
      </c>
    </row>
    <row r="729" ht="20.1" customHeight="1" spans="1:8">
      <c r="A729" s="267" t="s">
        <v>587</v>
      </c>
      <c r="B729" s="249">
        <f>VLOOKUP(F729,'[14]表二（旧）'!$F$5:$G$1311,2,FALSE)</f>
        <v>0</v>
      </c>
      <c r="C729" s="157"/>
      <c r="D729" s="246" t="str">
        <f>IF(B729=0,"",ROUND(C729/B729*100,1))</f>
        <v/>
      </c>
      <c r="E729" s="263"/>
      <c r="F729" s="247">
        <v>2110306</v>
      </c>
      <c r="G729">
        <f>SUM(C729)</f>
        <v>0</v>
      </c>
      <c r="H729" s="247" t="s">
        <v>587</v>
      </c>
    </row>
    <row r="730" ht="20.1" customHeight="1" spans="1:8">
      <c r="A730" s="267" t="s">
        <v>588</v>
      </c>
      <c r="B730" s="249">
        <f>VLOOKUP(F730,'[14]表二（旧）'!$F$5:$G$1311,2,FALSE)</f>
        <v>520</v>
      </c>
      <c r="C730" s="157">
        <v>100</v>
      </c>
      <c r="D730" s="246">
        <f>IF(B730=0,"",ROUND(C730/B730*100,1))</f>
        <v>19.2</v>
      </c>
      <c r="E730" s="263"/>
      <c r="F730" s="247">
        <v>2110399</v>
      </c>
      <c r="G730">
        <f>SUM(C730)</f>
        <v>100</v>
      </c>
      <c r="H730" s="247" t="s">
        <v>588</v>
      </c>
    </row>
    <row r="731" ht="20.1" customHeight="1" spans="1:8">
      <c r="A731" s="267" t="s">
        <v>589</v>
      </c>
      <c r="B731" s="245">
        <f>SUM(B732:B736)</f>
        <v>0</v>
      </c>
      <c r="C731" s="245">
        <f>SUM(C732:C736)</f>
        <v>269</v>
      </c>
      <c r="D731" s="246" t="str">
        <f>IF(B731=0,"",ROUND(C731/B731*100,1))</f>
        <v/>
      </c>
      <c r="E731" s="263"/>
      <c r="F731" s="247">
        <v>21104</v>
      </c>
      <c r="G731">
        <f>SUM(C731)</f>
        <v>269</v>
      </c>
      <c r="H731" s="247" t="s">
        <v>589</v>
      </c>
    </row>
    <row r="732" ht="20.1" customHeight="1" spans="1:8">
      <c r="A732" s="267" t="s">
        <v>590</v>
      </c>
      <c r="B732" s="249">
        <f>VLOOKUP(F732,'[14]表二（旧）'!$F$5:$G$1311,2,FALSE)</f>
        <v>0</v>
      </c>
      <c r="C732" s="157"/>
      <c r="D732" s="246" t="str">
        <f>IF(B732=0,"",ROUND(C732/B732*100,1))</f>
        <v/>
      </c>
      <c r="E732" s="263"/>
      <c r="F732" s="247">
        <v>2110401</v>
      </c>
      <c r="G732">
        <f>SUM(C732)</f>
        <v>0</v>
      </c>
      <c r="H732" s="247" t="s">
        <v>590</v>
      </c>
    </row>
    <row r="733" ht="20.1" customHeight="1" spans="1:8">
      <c r="A733" s="267" t="s">
        <v>591</v>
      </c>
      <c r="B733" s="249">
        <f>VLOOKUP(F733,'[14]表二（旧）'!$F$5:$G$1311,2,FALSE)</f>
        <v>0</v>
      </c>
      <c r="C733" s="157">
        <v>269</v>
      </c>
      <c r="D733" s="246" t="str">
        <f>IF(B733=0,"",ROUND(C733/B733*100,1))</f>
        <v/>
      </c>
      <c r="E733" s="263"/>
      <c r="F733" s="247">
        <v>2110402</v>
      </c>
      <c r="G733">
        <f>SUM(C733)</f>
        <v>269</v>
      </c>
      <c r="H733" s="247" t="s">
        <v>591</v>
      </c>
    </row>
    <row r="734" ht="20.1" customHeight="1" spans="1:8">
      <c r="A734" s="267" t="s">
        <v>592</v>
      </c>
      <c r="B734" s="249">
        <f>VLOOKUP(F734,'[14]表二（旧）'!$F$5:$G$1311,2,FALSE)</f>
        <v>0</v>
      </c>
      <c r="C734" s="157"/>
      <c r="D734" s="246" t="str">
        <f>IF(B734=0,"",ROUND(C734/B734*100,1))</f>
        <v/>
      </c>
      <c r="E734" s="263"/>
      <c r="F734" s="247">
        <v>2110403</v>
      </c>
      <c r="G734">
        <f>SUM(C734)</f>
        <v>0</v>
      </c>
      <c r="H734" s="247" t="s">
        <v>592</v>
      </c>
    </row>
    <row r="735" ht="20.1" customHeight="1" spans="1:8">
      <c r="A735" s="267" t="s">
        <v>593</v>
      </c>
      <c r="B735" s="249">
        <f>VLOOKUP(F735,'[14]表二（旧）'!$F$5:$G$1311,2,FALSE)</f>
        <v>0</v>
      </c>
      <c r="C735" s="157"/>
      <c r="D735" s="246" t="str">
        <f>IF(B735=0,"",ROUND(C735/B735*100,1))</f>
        <v/>
      </c>
      <c r="E735" s="244"/>
      <c r="F735" s="247">
        <v>2110404</v>
      </c>
      <c r="G735">
        <f>SUM(C735)</f>
        <v>0</v>
      </c>
      <c r="H735" s="247" t="s">
        <v>593</v>
      </c>
    </row>
    <row r="736" ht="20.1" customHeight="1" spans="1:8">
      <c r="A736" s="267" t="s">
        <v>594</v>
      </c>
      <c r="B736" s="249">
        <f>VLOOKUP(F736,'[14]表二（旧）'!$F$5:$G$1311,2,FALSE)</f>
        <v>0</v>
      </c>
      <c r="C736" s="157"/>
      <c r="D736" s="246" t="str">
        <f>IF(B736=0,"",ROUND(C736/B736*100,1))</f>
        <v/>
      </c>
      <c r="E736" s="244"/>
      <c r="F736" s="247">
        <v>2110499</v>
      </c>
      <c r="G736">
        <f>SUM(C736)</f>
        <v>0</v>
      </c>
      <c r="H736" s="247" t="s">
        <v>594</v>
      </c>
    </row>
    <row r="737" ht="20.1" customHeight="1" spans="1:8">
      <c r="A737" s="267" t="s">
        <v>595</v>
      </c>
      <c r="B737" s="245">
        <f>SUM(B738:B743)</f>
        <v>0</v>
      </c>
      <c r="C737" s="245">
        <f>SUM(C738:C743)</f>
        <v>0</v>
      </c>
      <c r="D737" s="246" t="str">
        <f>IF(B737=0,"",ROUND(C737/B737*100,1))</f>
        <v/>
      </c>
      <c r="E737" s="244"/>
      <c r="F737" s="247">
        <v>21105</v>
      </c>
      <c r="G737">
        <f>SUM(C737)</f>
        <v>0</v>
      </c>
      <c r="H737" s="247" t="s">
        <v>595</v>
      </c>
    </row>
    <row r="738" ht="20.1" customHeight="1" spans="1:8">
      <c r="A738" s="267" t="s">
        <v>596</v>
      </c>
      <c r="B738" s="249">
        <f>VLOOKUP(F738,'[14]表二（旧）'!$F$5:$G$1311,2,FALSE)</f>
        <v>0</v>
      </c>
      <c r="C738" s="157"/>
      <c r="D738" s="246" t="str">
        <f>IF(B738=0,"",ROUND(C738/B738*100,1))</f>
        <v/>
      </c>
      <c r="E738" s="244"/>
      <c r="F738" s="247">
        <v>2110501</v>
      </c>
      <c r="G738">
        <f>SUM(C738)</f>
        <v>0</v>
      </c>
      <c r="H738" s="247" t="s">
        <v>596</v>
      </c>
    </row>
    <row r="739" ht="20.1" customHeight="1" spans="1:8">
      <c r="A739" s="267" t="s">
        <v>597</v>
      </c>
      <c r="B739" s="249">
        <f>VLOOKUP(F739,'[14]表二（旧）'!$F$5:$G$1311,2,FALSE)</f>
        <v>0</v>
      </c>
      <c r="C739" s="157"/>
      <c r="D739" s="246" t="str">
        <f>IF(B739=0,"",ROUND(C739/B739*100,1))</f>
        <v/>
      </c>
      <c r="E739" s="244"/>
      <c r="F739" s="247">
        <v>2110502</v>
      </c>
      <c r="G739">
        <f>SUM(C739)</f>
        <v>0</v>
      </c>
      <c r="H739" s="247" t="s">
        <v>597</v>
      </c>
    </row>
    <row r="740" ht="20.1" customHeight="1" spans="1:8">
      <c r="A740" s="267" t="s">
        <v>598</v>
      </c>
      <c r="B740" s="249">
        <f>VLOOKUP(F740,'[14]表二（旧）'!$F$5:$G$1311,2,FALSE)</f>
        <v>0</v>
      </c>
      <c r="C740" s="157"/>
      <c r="D740" s="246" t="str">
        <f>IF(B740=0,"",ROUND(C740/B740*100,1))</f>
        <v/>
      </c>
      <c r="E740" s="244"/>
      <c r="F740" s="247">
        <v>2110503</v>
      </c>
      <c r="G740">
        <f>SUM(C740)</f>
        <v>0</v>
      </c>
      <c r="H740" s="247" t="s">
        <v>598</v>
      </c>
    </row>
    <row r="741" ht="20.1" customHeight="1" spans="1:8">
      <c r="A741" s="267" t="s">
        <v>599</v>
      </c>
      <c r="B741" s="249">
        <f>VLOOKUP(F741,'[14]表二（旧）'!$F$5:$G$1311,2,FALSE)</f>
        <v>0</v>
      </c>
      <c r="C741" s="157"/>
      <c r="D741" s="246" t="str">
        <f>IF(B741=0,"",ROUND(C741/B741*100,1))</f>
        <v/>
      </c>
      <c r="E741" s="244"/>
      <c r="F741" s="247">
        <v>2110506</v>
      </c>
      <c r="G741">
        <f>SUM(C741)</f>
        <v>0</v>
      </c>
      <c r="H741" s="247" t="s">
        <v>599</v>
      </c>
    </row>
    <row r="742" ht="20.1" customHeight="1" spans="1:8">
      <c r="A742" s="267" t="s">
        <v>600</v>
      </c>
      <c r="B742" s="249">
        <f>VLOOKUP(F742,'[14]表二（旧）'!$F$5:$G$1311,2,FALSE)</f>
        <v>0</v>
      </c>
      <c r="C742" s="157"/>
      <c r="D742" s="246" t="str">
        <f>IF(B742=0,"",ROUND(C742/B742*100,1))</f>
        <v/>
      </c>
      <c r="E742" s="244"/>
      <c r="F742" s="247">
        <v>2110507</v>
      </c>
      <c r="G742">
        <f>SUM(C742)</f>
        <v>0</v>
      </c>
      <c r="H742" s="247" t="s">
        <v>600</v>
      </c>
    </row>
    <row r="743" ht="20.1" customHeight="1" spans="1:8">
      <c r="A743" s="267" t="s">
        <v>601</v>
      </c>
      <c r="B743" s="249">
        <f>VLOOKUP(F743,'[14]表二（旧）'!$F$5:$G$1311,2,FALSE)</f>
        <v>0</v>
      </c>
      <c r="C743" s="157"/>
      <c r="D743" s="246" t="str">
        <f>IF(B743=0,"",ROUND(C743/B743*100,1))</f>
        <v/>
      </c>
      <c r="E743" s="244"/>
      <c r="F743" s="247">
        <v>2110599</v>
      </c>
      <c r="G743">
        <f>SUM(C743)</f>
        <v>0</v>
      </c>
      <c r="H743" s="247" t="s">
        <v>601</v>
      </c>
    </row>
    <row r="744" ht="20.1" customHeight="1" spans="1:8">
      <c r="A744" s="267" t="s">
        <v>602</v>
      </c>
      <c r="B744" s="245">
        <f>SUM(B745:B749)</f>
        <v>0</v>
      </c>
      <c r="C744" s="245">
        <f>SUM(C745:C749)</f>
        <v>0</v>
      </c>
      <c r="D744" s="246" t="str">
        <f>IF(B744=0,"",ROUND(C744/B744*100,1))</f>
        <v/>
      </c>
      <c r="E744" s="244"/>
      <c r="F744" s="247">
        <v>21106</v>
      </c>
      <c r="G744">
        <f>SUM(C744)</f>
        <v>0</v>
      </c>
      <c r="H744" s="247" t="s">
        <v>602</v>
      </c>
    </row>
    <row r="745" ht="20.1" customHeight="1" spans="1:8">
      <c r="A745" s="267" t="s">
        <v>603</v>
      </c>
      <c r="B745" s="249">
        <f>VLOOKUP(F745,'[14]表二（旧）'!$F$5:$G$1311,2,FALSE)</f>
        <v>0</v>
      </c>
      <c r="C745" s="157"/>
      <c r="D745" s="246" t="str">
        <f>IF(B745=0,"",ROUND(C745/B745*100,1))</f>
        <v/>
      </c>
      <c r="E745" s="244"/>
      <c r="F745" s="247">
        <v>2110602</v>
      </c>
      <c r="G745">
        <f>SUM(C745)</f>
        <v>0</v>
      </c>
      <c r="H745" s="247" t="s">
        <v>603</v>
      </c>
    </row>
    <row r="746" ht="20.1" customHeight="1" spans="1:8">
      <c r="A746" s="267" t="s">
        <v>604</v>
      </c>
      <c r="B746" s="249">
        <f>VLOOKUP(F746,'[14]表二（旧）'!$F$5:$G$1311,2,FALSE)</f>
        <v>0</v>
      </c>
      <c r="C746" s="157"/>
      <c r="D746" s="246" t="str">
        <f>IF(B746=0,"",ROUND(C746/B746*100,1))</f>
        <v/>
      </c>
      <c r="E746" s="244"/>
      <c r="F746" s="247">
        <v>2110603</v>
      </c>
      <c r="G746">
        <f>SUM(C746)</f>
        <v>0</v>
      </c>
      <c r="H746" s="247" t="s">
        <v>604</v>
      </c>
    </row>
    <row r="747" ht="20.1" customHeight="1" spans="1:8">
      <c r="A747" s="267" t="s">
        <v>605</v>
      </c>
      <c r="B747" s="249">
        <f>VLOOKUP(F747,'[14]表二（旧）'!$F$5:$G$1311,2,FALSE)</f>
        <v>0</v>
      </c>
      <c r="C747" s="157"/>
      <c r="D747" s="246" t="str">
        <f>IF(B747=0,"",ROUND(C747/B747*100,1))</f>
        <v/>
      </c>
      <c r="E747" s="244"/>
      <c r="F747" s="247">
        <v>2110604</v>
      </c>
      <c r="G747">
        <f>SUM(C747)</f>
        <v>0</v>
      </c>
      <c r="H747" s="247" t="s">
        <v>605</v>
      </c>
    </row>
    <row r="748" ht="20.1" customHeight="1" spans="1:8">
      <c r="A748" s="267" t="s">
        <v>606</v>
      </c>
      <c r="B748" s="249">
        <f>VLOOKUP(F748,'[14]表二（旧）'!$F$5:$G$1311,2,FALSE)</f>
        <v>0</v>
      </c>
      <c r="C748" s="157"/>
      <c r="D748" s="246" t="str">
        <f>IF(B748=0,"",ROUND(C748/B748*100,1))</f>
        <v/>
      </c>
      <c r="E748" s="244"/>
      <c r="F748" s="247">
        <v>2110605</v>
      </c>
      <c r="G748">
        <f>SUM(C748)</f>
        <v>0</v>
      </c>
      <c r="H748" s="247" t="s">
        <v>606</v>
      </c>
    </row>
    <row r="749" ht="20.1" customHeight="1" spans="1:8">
      <c r="A749" s="267" t="s">
        <v>607</v>
      </c>
      <c r="B749" s="249">
        <f>VLOOKUP(F749,'[14]表二（旧）'!$F$5:$G$1311,2,FALSE)</f>
        <v>0</v>
      </c>
      <c r="C749" s="157"/>
      <c r="D749" s="246" t="str">
        <f>IF(B749=0,"",ROUND(C749/B749*100,1))</f>
        <v/>
      </c>
      <c r="E749" s="244"/>
      <c r="F749" s="247">
        <v>2110699</v>
      </c>
      <c r="G749">
        <f>SUM(C749)</f>
        <v>0</v>
      </c>
      <c r="H749" s="247" t="s">
        <v>607</v>
      </c>
    </row>
    <row r="750" ht="20.1" customHeight="1" spans="1:8">
      <c r="A750" s="267" t="s">
        <v>608</v>
      </c>
      <c r="B750" s="245">
        <f>SUM(B751:B752)</f>
        <v>0</v>
      </c>
      <c r="C750" s="245">
        <f>SUM(C751:C752)</f>
        <v>0</v>
      </c>
      <c r="D750" s="246" t="str">
        <f>IF(B750=0,"",ROUND(C750/B750*100,1))</f>
        <v/>
      </c>
      <c r="E750" s="244"/>
      <c r="F750" s="247">
        <v>21107</v>
      </c>
      <c r="G750">
        <f>SUM(C750)</f>
        <v>0</v>
      </c>
      <c r="H750" s="247" t="s">
        <v>608</v>
      </c>
    </row>
    <row r="751" ht="20.1" customHeight="1" spans="1:8">
      <c r="A751" s="267" t="s">
        <v>609</v>
      </c>
      <c r="B751" s="249">
        <f>VLOOKUP(F751,'[14]表二（旧）'!$F$5:$G$1311,2,FALSE)</f>
        <v>0</v>
      </c>
      <c r="C751" s="157"/>
      <c r="D751" s="246" t="str">
        <f>IF(B751=0,"",ROUND(C751/B751*100,1))</f>
        <v/>
      </c>
      <c r="E751" s="244"/>
      <c r="F751" s="247">
        <v>2110704</v>
      </c>
      <c r="G751">
        <f>SUM(C751)</f>
        <v>0</v>
      </c>
      <c r="H751" s="247" t="s">
        <v>609</v>
      </c>
    </row>
    <row r="752" ht="20.1" customHeight="1" spans="1:8">
      <c r="A752" s="267" t="s">
        <v>610</v>
      </c>
      <c r="B752" s="249">
        <f>VLOOKUP(F752,'[14]表二（旧）'!$F$5:$G$1311,2,FALSE)</f>
        <v>0</v>
      </c>
      <c r="C752" s="157"/>
      <c r="D752" s="246" t="str">
        <f>IF(B752=0,"",ROUND(C752/B752*100,1))</f>
        <v/>
      </c>
      <c r="E752" s="244"/>
      <c r="F752" s="247">
        <v>2110799</v>
      </c>
      <c r="G752">
        <f>SUM(C752)</f>
        <v>0</v>
      </c>
      <c r="H752" s="247" t="s">
        <v>610</v>
      </c>
    </row>
    <row r="753" ht="20.1" customHeight="1" spans="1:8">
      <c r="A753" s="267" t="s">
        <v>611</v>
      </c>
      <c r="B753" s="245">
        <f>SUM(B754:B755)</f>
        <v>0</v>
      </c>
      <c r="C753" s="245">
        <f>SUM(C754:C755)</f>
        <v>0</v>
      </c>
      <c r="D753" s="246" t="str">
        <f>IF(B753=0,"",ROUND(C753/B753*100,1))</f>
        <v/>
      </c>
      <c r="E753" s="244"/>
      <c r="F753" s="247">
        <v>21108</v>
      </c>
      <c r="G753">
        <f>SUM(C753)</f>
        <v>0</v>
      </c>
      <c r="H753" s="247" t="s">
        <v>611</v>
      </c>
    </row>
    <row r="754" ht="20.1" customHeight="1" spans="1:8">
      <c r="A754" s="267" t="s">
        <v>612</v>
      </c>
      <c r="B754" s="249">
        <f>VLOOKUP(F754,'[14]表二（旧）'!$F$5:$G$1311,2,FALSE)</f>
        <v>0</v>
      </c>
      <c r="C754" s="157"/>
      <c r="D754" s="246" t="str">
        <f>IF(B754=0,"",ROUND(C754/B754*100,1))</f>
        <v/>
      </c>
      <c r="E754" s="244"/>
      <c r="F754" s="247">
        <v>2110804</v>
      </c>
      <c r="G754">
        <f>SUM(C754)</f>
        <v>0</v>
      </c>
      <c r="H754" s="247" t="s">
        <v>612</v>
      </c>
    </row>
    <row r="755" ht="20.1" customHeight="1" spans="1:8">
      <c r="A755" s="267" t="s">
        <v>613</v>
      </c>
      <c r="B755" s="249">
        <f>VLOOKUP(F755,'[14]表二（旧）'!$F$5:$G$1311,2,FALSE)</f>
        <v>0</v>
      </c>
      <c r="C755" s="157"/>
      <c r="D755" s="246" t="str">
        <f>IF(B755=0,"",ROUND(C755/B755*100,1))</f>
        <v/>
      </c>
      <c r="E755" s="244"/>
      <c r="F755" s="247">
        <v>2110899</v>
      </c>
      <c r="G755">
        <f>SUM(C755)</f>
        <v>0</v>
      </c>
      <c r="H755" s="247" t="s">
        <v>613</v>
      </c>
    </row>
    <row r="756" ht="20.1" customHeight="1" spans="1:8">
      <c r="A756" s="267" t="s">
        <v>614</v>
      </c>
      <c r="B756" s="249">
        <f>VLOOKUP(F756,'[14]表二（旧）'!$F$5:$G$1311,2,FALSE)</f>
        <v>0</v>
      </c>
      <c r="C756" s="157"/>
      <c r="D756" s="246" t="str">
        <f>IF(B756=0,"",ROUND(C756/B756*100,1))</f>
        <v/>
      </c>
      <c r="E756" s="244"/>
      <c r="F756" s="247">
        <v>21109</v>
      </c>
      <c r="G756">
        <f>SUM(C756)</f>
        <v>0</v>
      </c>
      <c r="H756" s="247" t="s">
        <v>614</v>
      </c>
    </row>
    <row r="757" ht="20.1" customHeight="1" spans="1:8">
      <c r="A757" s="267" t="s">
        <v>615</v>
      </c>
      <c r="B757" s="249">
        <f>VLOOKUP(F757,'[14]表二（旧）'!$F$5:$G$1311,2,FALSE)</f>
        <v>940</v>
      </c>
      <c r="C757" s="157"/>
      <c r="D757" s="246">
        <f>IF(B757=0,"",ROUND(C757/B757*100,1))</f>
        <v>0</v>
      </c>
      <c r="E757" s="244"/>
      <c r="F757" s="247">
        <v>21110</v>
      </c>
      <c r="G757">
        <f>SUM(C757)</f>
        <v>0</v>
      </c>
      <c r="H757" s="247" t="s">
        <v>615</v>
      </c>
    </row>
    <row r="758" ht="20.1" customHeight="1" spans="1:8">
      <c r="A758" s="267" t="s">
        <v>616</v>
      </c>
      <c r="B758" s="245">
        <f>SUM(B759:B763)</f>
        <v>272</v>
      </c>
      <c r="C758" s="245">
        <f>SUM(C759:C763)</f>
        <v>946</v>
      </c>
      <c r="D758" s="246">
        <f>IF(B758=0,"",ROUND(C758/B758*100,1))</f>
        <v>347.8</v>
      </c>
      <c r="E758" s="244"/>
      <c r="F758" s="247">
        <v>21111</v>
      </c>
      <c r="G758">
        <f>SUM(C758)</f>
        <v>946</v>
      </c>
      <c r="H758" s="247" t="s">
        <v>616</v>
      </c>
    </row>
    <row r="759" ht="20.1" customHeight="1" spans="1:8">
      <c r="A759" s="267" t="s">
        <v>617</v>
      </c>
      <c r="B759" s="249">
        <f>VLOOKUP(F759,'[14]表二（旧）'!$F$5:$G$1311,2,FALSE)</f>
        <v>0</v>
      </c>
      <c r="C759" s="157"/>
      <c r="D759" s="246" t="str">
        <f>IF(B759=0,"",ROUND(C759/B759*100,1))</f>
        <v/>
      </c>
      <c r="E759" s="244"/>
      <c r="F759" s="247">
        <v>2111101</v>
      </c>
      <c r="G759">
        <f>SUM(C759)</f>
        <v>0</v>
      </c>
      <c r="H759" s="247" t="s">
        <v>618</v>
      </c>
    </row>
    <row r="760" ht="20.1" customHeight="1" spans="1:8">
      <c r="A760" s="267" t="s">
        <v>619</v>
      </c>
      <c r="B760" s="249">
        <f>VLOOKUP(F760,'[14]表二（旧）'!$F$5:$G$1311,2,FALSE)</f>
        <v>0</v>
      </c>
      <c r="C760" s="157"/>
      <c r="D760" s="246" t="str">
        <f>IF(B760=0,"",ROUND(C760/B760*100,1))</f>
        <v/>
      </c>
      <c r="E760" s="244"/>
      <c r="F760" s="247">
        <v>2111102</v>
      </c>
      <c r="G760">
        <f>SUM(C760)</f>
        <v>0</v>
      </c>
      <c r="H760" s="247" t="s">
        <v>620</v>
      </c>
    </row>
    <row r="761" ht="20.1" customHeight="1" spans="1:8">
      <c r="A761" s="267" t="s">
        <v>621</v>
      </c>
      <c r="B761" s="249">
        <f>VLOOKUP(F761,'[14]表二（旧）'!$F$5:$G$1311,2,FALSE)</f>
        <v>82</v>
      </c>
      <c r="C761" s="157">
        <v>46</v>
      </c>
      <c r="D761" s="246">
        <f>IF(B761=0,"",ROUND(C761/B761*100,1))</f>
        <v>56.1</v>
      </c>
      <c r="E761" s="244"/>
      <c r="F761" s="247">
        <v>2111103</v>
      </c>
      <c r="G761">
        <f>SUM(C761)</f>
        <v>46</v>
      </c>
      <c r="H761" s="247" t="s">
        <v>621</v>
      </c>
    </row>
    <row r="762" ht="20.1" customHeight="1" spans="1:8">
      <c r="A762" s="267" t="s">
        <v>622</v>
      </c>
      <c r="B762" s="249">
        <f>VLOOKUP(F762,'[14]表二（旧）'!$F$5:$G$1311,2,FALSE)</f>
        <v>0</v>
      </c>
      <c r="C762" s="157"/>
      <c r="D762" s="246" t="str">
        <f>IF(B762=0,"",ROUND(C762/B762*100,1))</f>
        <v/>
      </c>
      <c r="E762" s="244"/>
      <c r="F762" s="247">
        <v>2111104</v>
      </c>
      <c r="G762">
        <f>SUM(C762)</f>
        <v>0</v>
      </c>
      <c r="H762" s="247" t="s">
        <v>622</v>
      </c>
    </row>
    <row r="763" ht="20.1" customHeight="1" spans="1:8">
      <c r="A763" s="267" t="s">
        <v>623</v>
      </c>
      <c r="B763" s="249">
        <f>VLOOKUP(F763,'[14]表二（旧）'!$F$5:$G$1311,2,FALSE)</f>
        <v>190</v>
      </c>
      <c r="C763" s="157">
        <v>900</v>
      </c>
      <c r="D763" s="246">
        <f>IF(B763=0,"",ROUND(C763/B763*100,1))</f>
        <v>473.7</v>
      </c>
      <c r="E763" s="244"/>
      <c r="F763" s="247">
        <v>2111199</v>
      </c>
      <c r="G763">
        <f>SUM(C763)</f>
        <v>900</v>
      </c>
      <c r="H763" s="247" t="s">
        <v>623</v>
      </c>
    </row>
    <row r="764" ht="20.1" customHeight="1" spans="1:8">
      <c r="A764" s="267" t="s">
        <v>624</v>
      </c>
      <c r="B764" s="249">
        <f>VLOOKUP(F764,'[14]表二（旧）'!$F$5:$G$1311,2,FALSE)</f>
        <v>0</v>
      </c>
      <c r="C764" s="157"/>
      <c r="D764" s="246" t="str">
        <f>IF(B764=0,"",ROUND(C764/B764*100,1))</f>
        <v/>
      </c>
      <c r="E764" s="244"/>
      <c r="F764" s="247">
        <v>21112</v>
      </c>
      <c r="G764">
        <f>SUM(C764)</f>
        <v>0</v>
      </c>
      <c r="H764" s="247" t="s">
        <v>624</v>
      </c>
    </row>
    <row r="765" ht="20.1" customHeight="1" spans="1:8">
      <c r="A765" s="267" t="s">
        <v>625</v>
      </c>
      <c r="B765" s="249">
        <f>VLOOKUP(F765,'[14]表二（旧）'!$F$5:$G$1311,2,FALSE)</f>
        <v>0</v>
      </c>
      <c r="C765" s="157"/>
      <c r="D765" s="246" t="str">
        <f>IF(B765=0,"",ROUND(C765/B765*100,1))</f>
        <v/>
      </c>
      <c r="E765" s="244"/>
      <c r="F765" s="247">
        <v>21113</v>
      </c>
      <c r="G765">
        <f>SUM(C765)</f>
        <v>0</v>
      </c>
      <c r="H765" s="247" t="s">
        <v>625</v>
      </c>
    </row>
    <row r="766" ht="20.1" customHeight="1" spans="1:8">
      <c r="A766" s="267" t="s">
        <v>626</v>
      </c>
      <c r="B766" s="245">
        <f>SUM(B767:B780)</f>
        <v>0</v>
      </c>
      <c r="C766" s="245">
        <f>SUM(C767:C780)</f>
        <v>0</v>
      </c>
      <c r="D766" s="246" t="str">
        <f>IF(B766=0,"",ROUND(C766/B766*100,1))</f>
        <v/>
      </c>
      <c r="E766" s="244"/>
      <c r="F766" s="247">
        <v>21114</v>
      </c>
      <c r="G766">
        <f>SUM(C766)</f>
        <v>0</v>
      </c>
      <c r="H766" s="247" t="s">
        <v>626</v>
      </c>
    </row>
    <row r="767" ht="20.1" customHeight="1" spans="1:8">
      <c r="A767" s="267" t="s">
        <v>44</v>
      </c>
      <c r="B767" s="249">
        <f>VLOOKUP(F767,'[14]表二（旧）'!$F$5:$G$1311,2,FALSE)</f>
        <v>0</v>
      </c>
      <c r="C767" s="157"/>
      <c r="D767" s="246" t="str">
        <f>IF(B767=0,"",ROUND(C767/B767*100,1))</f>
        <v/>
      </c>
      <c r="E767" s="244"/>
      <c r="F767" s="247">
        <v>2111401</v>
      </c>
      <c r="G767">
        <f>SUM(C767)</f>
        <v>0</v>
      </c>
      <c r="H767" s="247" t="s">
        <v>44</v>
      </c>
    </row>
    <row r="768" ht="20.1" customHeight="1" spans="1:8">
      <c r="A768" s="267" t="s">
        <v>45</v>
      </c>
      <c r="B768" s="249">
        <f>VLOOKUP(F768,'[14]表二（旧）'!$F$5:$G$1311,2,FALSE)</f>
        <v>0</v>
      </c>
      <c r="C768" s="157"/>
      <c r="D768" s="246" t="str">
        <f>IF(B768=0,"",ROUND(C768/B768*100,1))</f>
        <v/>
      </c>
      <c r="E768" s="244"/>
      <c r="F768" s="247">
        <v>2111402</v>
      </c>
      <c r="G768">
        <f>SUM(C768)</f>
        <v>0</v>
      </c>
      <c r="H768" s="247" t="s">
        <v>45</v>
      </c>
    </row>
    <row r="769" ht="20.1" customHeight="1" spans="1:8">
      <c r="A769" s="267" t="s">
        <v>46</v>
      </c>
      <c r="B769" s="249">
        <f>VLOOKUP(F769,'[14]表二（旧）'!$F$5:$G$1311,2,FALSE)</f>
        <v>0</v>
      </c>
      <c r="C769" s="157"/>
      <c r="D769" s="246" t="str">
        <f>IF(B769=0,"",ROUND(C769/B769*100,1))</f>
        <v/>
      </c>
      <c r="E769" s="244"/>
      <c r="F769" s="247">
        <v>2111403</v>
      </c>
      <c r="G769">
        <f>SUM(C769)</f>
        <v>0</v>
      </c>
      <c r="H769" s="247" t="s">
        <v>46</v>
      </c>
    </row>
    <row r="770" ht="20.1" customHeight="1" spans="1:8">
      <c r="A770" s="267" t="s">
        <v>627</v>
      </c>
      <c r="B770" s="249">
        <f>VLOOKUP(F770,'[14]表二（旧）'!$F$5:$G$1311,2,FALSE)</f>
        <v>0</v>
      </c>
      <c r="C770" s="157"/>
      <c r="D770" s="246" t="str">
        <f>IF(B770=0,"",ROUND(C770/B770*100,1))</f>
        <v/>
      </c>
      <c r="E770" s="244"/>
      <c r="F770" s="247">
        <v>2111404</v>
      </c>
      <c r="G770">
        <f>SUM(C770)</f>
        <v>0</v>
      </c>
      <c r="H770" s="247" t="s">
        <v>627</v>
      </c>
    </row>
    <row r="771" ht="20.1" customHeight="1" spans="1:8">
      <c r="A771" s="267" t="s">
        <v>628</v>
      </c>
      <c r="B771" s="249">
        <f>VLOOKUP(F771,'[14]表二（旧）'!$F$5:$G$1311,2,FALSE)</f>
        <v>0</v>
      </c>
      <c r="C771" s="157"/>
      <c r="D771" s="246" t="str">
        <f>IF(B771=0,"",ROUND(C771/B771*100,1))</f>
        <v/>
      </c>
      <c r="E771" s="244"/>
      <c r="F771" s="247">
        <v>2111405</v>
      </c>
      <c r="G771">
        <f>SUM(C771)</f>
        <v>0</v>
      </c>
      <c r="H771" s="247" t="s">
        <v>628</v>
      </c>
    </row>
    <row r="772" ht="20.1" customHeight="1" spans="1:8">
      <c r="A772" s="267" t="s">
        <v>629</v>
      </c>
      <c r="B772" s="249">
        <f>VLOOKUP(F772,'[14]表二（旧）'!$F$5:$G$1311,2,FALSE)</f>
        <v>0</v>
      </c>
      <c r="C772" s="157"/>
      <c r="D772" s="246" t="str">
        <f>IF(B772=0,"",ROUND(C772/B772*100,1))</f>
        <v/>
      </c>
      <c r="E772" s="244"/>
      <c r="F772" s="247">
        <v>2111406</v>
      </c>
      <c r="G772">
        <f>SUM(C772)</f>
        <v>0</v>
      </c>
      <c r="H772" s="247" t="s">
        <v>629</v>
      </c>
    </row>
    <row r="773" ht="20.1" customHeight="1" spans="1:8">
      <c r="A773" s="267" t="s">
        <v>630</v>
      </c>
      <c r="B773" s="249">
        <f>VLOOKUP(F773,'[14]表二（旧）'!$F$5:$G$1311,2,FALSE)</f>
        <v>0</v>
      </c>
      <c r="C773" s="157"/>
      <c r="D773" s="246" t="str">
        <f t="shared" ref="D773:D836" si="24">IF(B773=0,"",ROUND(C773/B773*100,1))</f>
        <v/>
      </c>
      <c r="E773" s="244"/>
      <c r="F773" s="247">
        <v>2111407</v>
      </c>
      <c r="G773">
        <f t="shared" ref="G773:G836" si="25">SUM(C773)</f>
        <v>0</v>
      </c>
      <c r="H773" s="247" t="s">
        <v>630</v>
      </c>
    </row>
    <row r="774" ht="20.1" customHeight="1" spans="1:8">
      <c r="A774" s="267" t="s">
        <v>631</v>
      </c>
      <c r="B774" s="249">
        <f>VLOOKUP(F774,'[14]表二（旧）'!$F$5:$G$1311,2,FALSE)</f>
        <v>0</v>
      </c>
      <c r="C774" s="157"/>
      <c r="D774" s="246" t="str">
        <f>IF(B774=0,"",ROUND(C774/B774*100,1))</f>
        <v/>
      </c>
      <c r="E774" s="244"/>
      <c r="F774" s="247">
        <v>2111408</v>
      </c>
      <c r="G774">
        <f>SUM(C774)</f>
        <v>0</v>
      </c>
      <c r="H774" s="247" t="s">
        <v>631</v>
      </c>
    </row>
    <row r="775" ht="20.1" customHeight="1" spans="1:8">
      <c r="A775" s="267" t="s">
        <v>632</v>
      </c>
      <c r="B775" s="249">
        <f>VLOOKUP(F775,'[14]表二（旧）'!$F$5:$G$1311,2,FALSE)</f>
        <v>0</v>
      </c>
      <c r="C775" s="157"/>
      <c r="D775" s="246" t="str">
        <f>IF(B775=0,"",ROUND(C775/B775*100,1))</f>
        <v/>
      </c>
      <c r="E775" s="244"/>
      <c r="F775" s="247">
        <v>2111409</v>
      </c>
      <c r="G775">
        <f>SUM(C775)</f>
        <v>0</v>
      </c>
      <c r="H775" s="247" t="s">
        <v>632</v>
      </c>
    </row>
    <row r="776" ht="20.1" customHeight="1" spans="1:8">
      <c r="A776" s="267" t="s">
        <v>633</v>
      </c>
      <c r="B776" s="249">
        <f>VLOOKUP(F776,'[14]表二（旧）'!$F$5:$G$1311,2,FALSE)</f>
        <v>0</v>
      </c>
      <c r="C776" s="157"/>
      <c r="D776" s="246" t="str">
        <f>IF(B776=0,"",ROUND(C776/B776*100,1))</f>
        <v/>
      </c>
      <c r="E776" s="244"/>
      <c r="F776" s="247">
        <v>2111410</v>
      </c>
      <c r="G776">
        <f>SUM(C776)</f>
        <v>0</v>
      </c>
      <c r="H776" s="247" t="s">
        <v>633</v>
      </c>
    </row>
    <row r="777" ht="20.1" customHeight="1" spans="1:8">
      <c r="A777" s="267" t="s">
        <v>86</v>
      </c>
      <c r="B777" s="249">
        <f>VLOOKUP(F777,'[14]表二（旧）'!$F$5:$G$1311,2,FALSE)</f>
        <v>0</v>
      </c>
      <c r="C777" s="157"/>
      <c r="D777" s="246" t="str">
        <f>IF(B777=0,"",ROUND(C777/B777*100,1))</f>
        <v/>
      </c>
      <c r="E777" s="244"/>
      <c r="F777" s="247">
        <v>2111411</v>
      </c>
      <c r="G777">
        <f>SUM(C777)</f>
        <v>0</v>
      </c>
      <c r="H777" s="247" t="s">
        <v>86</v>
      </c>
    </row>
    <row r="778" ht="20.1" customHeight="1" spans="1:8">
      <c r="A778" s="267" t="s">
        <v>634</v>
      </c>
      <c r="B778" s="249">
        <f>VLOOKUP(F778,'[14]表二（旧）'!$F$5:$G$1311,2,FALSE)</f>
        <v>0</v>
      </c>
      <c r="C778" s="157"/>
      <c r="D778" s="246" t="str">
        <f>IF(B778=0,"",ROUND(C778/B778*100,1))</f>
        <v/>
      </c>
      <c r="E778" s="244"/>
      <c r="F778" s="247">
        <v>2111413</v>
      </c>
      <c r="G778">
        <f>SUM(C778)</f>
        <v>0</v>
      </c>
      <c r="H778" s="247" t="s">
        <v>634</v>
      </c>
    </row>
    <row r="779" ht="20.1" customHeight="1" spans="1:8">
      <c r="A779" s="267" t="s">
        <v>53</v>
      </c>
      <c r="B779" s="249">
        <f>VLOOKUP(F779,'[14]表二（旧）'!$F$5:$G$1311,2,FALSE)</f>
        <v>0</v>
      </c>
      <c r="C779" s="157"/>
      <c r="D779" s="246" t="str">
        <f>IF(B779=0,"",ROUND(C779/B779*100,1))</f>
        <v/>
      </c>
      <c r="E779" s="244"/>
      <c r="F779" s="247">
        <v>2111450</v>
      </c>
      <c r="G779">
        <f>SUM(C779)</f>
        <v>0</v>
      </c>
      <c r="H779" s="247" t="s">
        <v>53</v>
      </c>
    </row>
    <row r="780" ht="20.1" customHeight="1" spans="1:8">
      <c r="A780" s="267" t="s">
        <v>635</v>
      </c>
      <c r="B780" s="249">
        <f>VLOOKUP(F780,'[14]表二（旧）'!$F$5:$G$1311,2,FALSE)</f>
        <v>0</v>
      </c>
      <c r="C780" s="157"/>
      <c r="D780" s="246" t="str">
        <f>IF(B780=0,"",ROUND(C780/B780*100,1))</f>
        <v/>
      </c>
      <c r="E780" s="244"/>
      <c r="F780" s="247">
        <v>2111499</v>
      </c>
      <c r="G780">
        <f>SUM(C780)</f>
        <v>0</v>
      </c>
      <c r="H780" s="247" t="s">
        <v>635</v>
      </c>
    </row>
    <row r="781" ht="20.1" customHeight="1" spans="1:8">
      <c r="A781" s="267" t="s">
        <v>636</v>
      </c>
      <c r="B781" s="249">
        <f>VLOOKUP(F781,'[14]表二（旧）'!$F$5:$G$1311,2,FALSE)</f>
        <v>0</v>
      </c>
      <c r="C781" s="157"/>
      <c r="D781" s="246" t="str">
        <f>IF(B781=0,"",ROUND(C781/B781*100,1))</f>
        <v/>
      </c>
      <c r="E781" s="244"/>
      <c r="F781" s="247">
        <v>21199</v>
      </c>
      <c r="G781">
        <f>SUM(C781)</f>
        <v>0</v>
      </c>
      <c r="H781" s="247" t="s">
        <v>636</v>
      </c>
    </row>
    <row r="782" ht="20.1" customHeight="1" spans="1:8">
      <c r="A782" s="267" t="s">
        <v>637</v>
      </c>
      <c r="B782" s="245">
        <f>SUM(B783,B794,B795,B798,B799,B800,)</f>
        <v>11410</v>
      </c>
      <c r="C782" s="245">
        <f>SUM(C783,C794,C795,C798,C799,C800,)</f>
        <v>12355</v>
      </c>
      <c r="D782" s="246">
        <f>IF(B782=0,"",ROUND(C782/B782*100,1))</f>
        <v>108.3</v>
      </c>
      <c r="E782" s="244"/>
      <c r="F782" s="247">
        <v>212</v>
      </c>
      <c r="G782">
        <f>SUM(C782)</f>
        <v>12355</v>
      </c>
      <c r="H782" s="247" t="s">
        <v>637</v>
      </c>
    </row>
    <row r="783" ht="20.1" customHeight="1" spans="1:8">
      <c r="A783" s="267" t="s">
        <v>638</v>
      </c>
      <c r="B783" s="245">
        <f>SUM(B784:B793)</f>
        <v>6642</v>
      </c>
      <c r="C783" s="245">
        <f>SUM(C784:C793)</f>
        <v>7009</v>
      </c>
      <c r="D783" s="246">
        <f>IF(B783=0,"",ROUND(C783/B783*100,1))</f>
        <v>105.5</v>
      </c>
      <c r="E783" s="244"/>
      <c r="F783" s="247">
        <v>21201</v>
      </c>
      <c r="G783">
        <f>SUM(C783)</f>
        <v>7009</v>
      </c>
      <c r="H783" s="247" t="s">
        <v>638</v>
      </c>
    </row>
    <row r="784" ht="20.1" customHeight="1" spans="1:8">
      <c r="A784" s="267" t="s">
        <v>44</v>
      </c>
      <c r="B784" s="249">
        <f>VLOOKUP(F784,'[14]表二（旧）'!$F$5:$G$1311,2,FALSE)</f>
        <v>153</v>
      </c>
      <c r="C784" s="157">
        <v>130</v>
      </c>
      <c r="D784" s="246">
        <f>IF(B784=0,"",ROUND(C784/B784*100,1))</f>
        <v>85</v>
      </c>
      <c r="E784" s="244"/>
      <c r="F784" s="247">
        <v>2120101</v>
      </c>
      <c r="G784">
        <f>SUM(C784)</f>
        <v>130</v>
      </c>
      <c r="H784" s="247" t="s">
        <v>44</v>
      </c>
    </row>
    <row r="785" ht="20.1" customHeight="1" spans="1:8">
      <c r="A785" s="267" t="s">
        <v>45</v>
      </c>
      <c r="B785" s="249">
        <f>VLOOKUP(F785,'[14]表二（旧）'!$F$5:$G$1311,2,FALSE)</f>
        <v>193</v>
      </c>
      <c r="C785" s="157"/>
      <c r="D785" s="246">
        <f>IF(B785=0,"",ROUND(C785/B785*100,1))</f>
        <v>0</v>
      </c>
      <c r="E785" s="244"/>
      <c r="F785" s="247">
        <v>2120102</v>
      </c>
      <c r="G785">
        <f>SUM(C785)</f>
        <v>0</v>
      </c>
      <c r="H785" s="247" t="s">
        <v>45</v>
      </c>
    </row>
    <row r="786" ht="20.1" customHeight="1" spans="1:8">
      <c r="A786" s="267" t="s">
        <v>46</v>
      </c>
      <c r="B786" s="249">
        <f>VLOOKUP(F786,'[14]表二（旧）'!$F$5:$G$1311,2,FALSE)</f>
        <v>0</v>
      </c>
      <c r="C786" s="157"/>
      <c r="D786" s="246" t="str">
        <f>IF(B786=0,"",ROUND(C786/B786*100,1))</f>
        <v/>
      </c>
      <c r="E786" s="244"/>
      <c r="F786" s="247">
        <v>2120103</v>
      </c>
      <c r="G786">
        <f>SUM(C786)</f>
        <v>0</v>
      </c>
      <c r="H786" s="247" t="s">
        <v>46</v>
      </c>
    </row>
    <row r="787" ht="20.1" customHeight="1" spans="1:8">
      <c r="A787" s="267" t="s">
        <v>639</v>
      </c>
      <c r="B787" s="249">
        <f>VLOOKUP(F787,'[14]表二（旧）'!$F$5:$G$1311,2,FALSE)</f>
        <v>771</v>
      </c>
      <c r="C787" s="157">
        <v>1133</v>
      </c>
      <c r="D787" s="246">
        <f>IF(B787=0,"",ROUND(C787/B787*100,1))</f>
        <v>147</v>
      </c>
      <c r="E787" s="244"/>
      <c r="F787" s="247">
        <v>2120104</v>
      </c>
      <c r="G787">
        <f>SUM(C787)</f>
        <v>1133</v>
      </c>
      <c r="H787" s="247" t="s">
        <v>639</v>
      </c>
    </row>
    <row r="788" ht="20.1" customHeight="1" spans="1:8">
      <c r="A788" s="267" t="s">
        <v>640</v>
      </c>
      <c r="B788" s="249">
        <f>VLOOKUP(F788,'[14]表二（旧）'!$F$5:$G$1311,2,FALSE)</f>
        <v>0</v>
      </c>
      <c r="C788" s="157"/>
      <c r="D788" s="246" t="str">
        <f>IF(B788=0,"",ROUND(C788/B788*100,1))</f>
        <v/>
      </c>
      <c r="E788" s="244"/>
      <c r="F788" s="247">
        <v>2120105</v>
      </c>
      <c r="G788">
        <f>SUM(C788)</f>
        <v>0</v>
      </c>
      <c r="H788" s="267" t="s">
        <v>640</v>
      </c>
    </row>
    <row r="789" ht="20.1" customHeight="1" spans="1:8">
      <c r="A789" s="267" t="s">
        <v>641</v>
      </c>
      <c r="B789" s="249">
        <f>VLOOKUP(F789,'[14]表二（旧）'!$F$5:$G$1311,2,FALSE)</f>
        <v>0</v>
      </c>
      <c r="C789" s="157"/>
      <c r="D789" s="246" t="str">
        <f>IF(B789=0,"",ROUND(C789/B789*100,1))</f>
        <v/>
      </c>
      <c r="E789" s="244"/>
      <c r="F789" s="247">
        <v>2120106</v>
      </c>
      <c r="G789">
        <f>SUM(C789)</f>
        <v>0</v>
      </c>
      <c r="H789" s="247" t="s">
        <v>641</v>
      </c>
    </row>
    <row r="790" ht="20.1" customHeight="1" spans="1:8">
      <c r="A790" s="267" t="s">
        <v>642</v>
      </c>
      <c r="B790" s="249">
        <f>VLOOKUP(F790,'[14]表二（旧）'!$F$5:$G$1311,2,FALSE)</f>
        <v>0</v>
      </c>
      <c r="C790" s="157"/>
      <c r="D790" s="246" t="str">
        <f>IF(B790=0,"",ROUND(C790/B790*100,1))</f>
        <v/>
      </c>
      <c r="E790" s="244"/>
      <c r="F790" s="247">
        <v>2120107</v>
      </c>
      <c r="G790">
        <f>SUM(C790)</f>
        <v>0</v>
      </c>
      <c r="H790" s="247" t="s">
        <v>642</v>
      </c>
    </row>
    <row r="791" ht="20.1" customHeight="1" spans="1:8">
      <c r="A791" s="267" t="s">
        <v>643</v>
      </c>
      <c r="B791" s="249">
        <f>VLOOKUP(F791,'[14]表二（旧）'!$F$5:$G$1311,2,FALSE)</f>
        <v>0</v>
      </c>
      <c r="C791" s="157">
        <v>24</v>
      </c>
      <c r="D791" s="246" t="str">
        <f>IF(B791=0,"",ROUND(C791/B791*100,1))</f>
        <v/>
      </c>
      <c r="E791" s="244"/>
      <c r="F791" s="247">
        <v>2120109</v>
      </c>
      <c r="G791">
        <f>SUM(C791)</f>
        <v>24</v>
      </c>
      <c r="H791" s="247" t="s">
        <v>643</v>
      </c>
    </row>
    <row r="792" ht="20.1" customHeight="1" spans="1:8">
      <c r="A792" s="267" t="s">
        <v>644</v>
      </c>
      <c r="B792" s="249">
        <f>VLOOKUP(F792,'[14]表二（旧）'!$F$5:$G$1311,2,FALSE)</f>
        <v>0</v>
      </c>
      <c r="C792" s="157"/>
      <c r="D792" s="246" t="str">
        <f>IF(B792=0,"",ROUND(C792/B792*100,1))</f>
        <v/>
      </c>
      <c r="E792" s="244"/>
      <c r="F792" s="247">
        <v>2120110</v>
      </c>
      <c r="G792">
        <f>SUM(C792)</f>
        <v>0</v>
      </c>
      <c r="H792" s="247" t="s">
        <v>644</v>
      </c>
    </row>
    <row r="793" ht="20.1" customHeight="1" spans="1:8">
      <c r="A793" s="267" t="s">
        <v>645</v>
      </c>
      <c r="B793" s="249">
        <f>VLOOKUP(F793,'[14]表二（旧）'!$F$5:$G$1311,2,FALSE)</f>
        <v>5525</v>
      </c>
      <c r="C793" s="157">
        <v>5722</v>
      </c>
      <c r="D793" s="246">
        <f>IF(B793=0,"",ROUND(C793/B793*100,1))</f>
        <v>103.6</v>
      </c>
      <c r="E793" s="244"/>
      <c r="F793" s="247">
        <v>2120199</v>
      </c>
      <c r="G793">
        <f>SUM(C793)</f>
        <v>5722</v>
      </c>
      <c r="H793" s="247" t="s">
        <v>645</v>
      </c>
    </row>
    <row r="794" ht="20.1" customHeight="1" spans="1:8">
      <c r="A794" s="267" t="s">
        <v>646</v>
      </c>
      <c r="B794" s="249">
        <f>VLOOKUP(F794,'[14]表二（旧）'!$F$5:$G$1311,2,FALSE)</f>
        <v>656</v>
      </c>
      <c r="C794" s="157"/>
      <c r="D794" s="246">
        <f>IF(B794=0,"",ROUND(C794/B794*100,1))</f>
        <v>0</v>
      </c>
      <c r="E794" s="244"/>
      <c r="F794" s="247">
        <v>21202</v>
      </c>
      <c r="G794">
        <f>SUM(C794)</f>
        <v>0</v>
      </c>
      <c r="H794" s="247" t="s">
        <v>646</v>
      </c>
    </row>
    <row r="795" ht="20.1" customHeight="1" spans="1:8">
      <c r="A795" s="267" t="s">
        <v>647</v>
      </c>
      <c r="B795" s="245">
        <f>SUM(B796:B797)</f>
        <v>2178</v>
      </c>
      <c r="C795" s="245">
        <f>SUM(C796:C797)</f>
        <v>3659</v>
      </c>
      <c r="D795" s="246">
        <f>IF(B795=0,"",ROUND(C795/B795*100,1))</f>
        <v>168</v>
      </c>
      <c r="E795" s="244"/>
      <c r="F795" s="247">
        <v>21203</v>
      </c>
      <c r="G795">
        <f>SUM(C795)</f>
        <v>3659</v>
      </c>
      <c r="H795" s="247" t="s">
        <v>647</v>
      </c>
    </row>
    <row r="796" ht="20.1" customHeight="1" spans="1:8">
      <c r="A796" s="267" t="s">
        <v>648</v>
      </c>
      <c r="B796" s="249">
        <f>VLOOKUP(F796,'[14]表二（旧）'!$F$5:$G$1311,2,FALSE)</f>
        <v>0</v>
      </c>
      <c r="C796" s="157"/>
      <c r="D796" s="246" t="str">
        <f>IF(B796=0,"",ROUND(C796/B796*100,1))</f>
        <v/>
      </c>
      <c r="E796" s="244"/>
      <c r="F796" s="247">
        <v>2120303</v>
      </c>
      <c r="G796">
        <f>SUM(C796)</f>
        <v>0</v>
      </c>
      <c r="H796" s="247" t="s">
        <v>648</v>
      </c>
    </row>
    <row r="797" ht="20.1" customHeight="1" spans="1:8">
      <c r="A797" s="267" t="s">
        <v>649</v>
      </c>
      <c r="B797" s="249">
        <f>VLOOKUP(F797,'[14]表二（旧）'!$F$5:$G$1311,2,FALSE)</f>
        <v>2178</v>
      </c>
      <c r="C797" s="157">
        <v>3659</v>
      </c>
      <c r="D797" s="246">
        <f>IF(B797=0,"",ROUND(C797/B797*100,1))</f>
        <v>168</v>
      </c>
      <c r="E797" s="244"/>
      <c r="F797" s="247">
        <v>2120399</v>
      </c>
      <c r="G797">
        <f>SUM(C797)</f>
        <v>3659</v>
      </c>
      <c r="H797" s="247" t="s">
        <v>649</v>
      </c>
    </row>
    <row r="798" ht="20.1" customHeight="1" spans="1:8">
      <c r="A798" s="267" t="s">
        <v>650</v>
      </c>
      <c r="B798" s="249">
        <f>VLOOKUP(F798,'[14]表二（旧）'!$F$5:$G$1311,2,FALSE)</f>
        <v>1909</v>
      </c>
      <c r="C798" s="157">
        <v>1687</v>
      </c>
      <c r="D798" s="246">
        <f>IF(B798=0,"",ROUND(C798/B798*100,1))</f>
        <v>88.4</v>
      </c>
      <c r="E798" s="244"/>
      <c r="F798" s="247">
        <v>21205</v>
      </c>
      <c r="G798">
        <f>SUM(C798)</f>
        <v>1687</v>
      </c>
      <c r="H798" s="247" t="s">
        <v>650</v>
      </c>
    </row>
    <row r="799" ht="20.1" customHeight="1" spans="1:8">
      <c r="A799" s="267" t="s">
        <v>651</v>
      </c>
      <c r="B799" s="249">
        <f>VLOOKUP(F799,'[14]表二（旧）'!$F$5:$G$1311,2,FALSE)</f>
        <v>0</v>
      </c>
      <c r="C799" s="157"/>
      <c r="D799" s="246" t="str">
        <f>IF(B799=0,"",ROUND(C799/B799*100,1))</f>
        <v/>
      </c>
      <c r="E799" s="244"/>
      <c r="F799" s="247">
        <v>21206</v>
      </c>
      <c r="G799">
        <f>SUM(C799)</f>
        <v>0</v>
      </c>
      <c r="H799" s="247" t="s">
        <v>651</v>
      </c>
    </row>
    <row r="800" ht="20.1" customHeight="1" spans="1:8">
      <c r="A800" s="267" t="s">
        <v>652</v>
      </c>
      <c r="B800" s="249">
        <f>VLOOKUP(F800,'[14]表二（旧）'!$F$5:$G$1311,2,FALSE)</f>
        <v>25</v>
      </c>
      <c r="C800" s="157"/>
      <c r="D800" s="246">
        <f>IF(B800=0,"",ROUND(C800/B800*100,1))</f>
        <v>0</v>
      </c>
      <c r="E800" s="244"/>
      <c r="F800" s="247">
        <v>21299</v>
      </c>
      <c r="G800">
        <f>SUM(C800)</f>
        <v>0</v>
      </c>
      <c r="H800" s="247" t="s">
        <v>652</v>
      </c>
    </row>
    <row r="801" ht="20.1" customHeight="1" spans="1:8">
      <c r="A801" s="267" t="s">
        <v>653</v>
      </c>
      <c r="B801" s="245">
        <f>SUM(B802,B827,B852,B878,B889,B900,B906,B913,B920,B923,)</f>
        <v>102965</v>
      </c>
      <c r="C801" s="245">
        <f>SUM(C802,C827,C852,C878,C889,C900,C906,C913,C920,C923,)</f>
        <v>63113</v>
      </c>
      <c r="D801" s="246">
        <f>IF(B801=0,"",ROUND(C801/B801*100,1))</f>
        <v>61.3</v>
      </c>
      <c r="E801" s="244"/>
      <c r="F801" s="247">
        <v>213</v>
      </c>
      <c r="G801">
        <f>SUM(C801)</f>
        <v>63113</v>
      </c>
      <c r="H801" s="247" t="s">
        <v>653</v>
      </c>
    </row>
    <row r="802" ht="20.1" customHeight="1" spans="1:8">
      <c r="A802" s="267" t="s">
        <v>654</v>
      </c>
      <c r="B802" s="245">
        <f>SUM(B803:B826)</f>
        <v>25875</v>
      </c>
      <c r="C802" s="245">
        <f>SUM(C803:C826)</f>
        <v>33135</v>
      </c>
      <c r="D802" s="246">
        <f>IF(B802=0,"",ROUND(C802/B802*100,1))</f>
        <v>128.1</v>
      </c>
      <c r="E802" s="244"/>
      <c r="F802" s="247">
        <v>21301</v>
      </c>
      <c r="G802">
        <f>SUM(C802)</f>
        <v>33135</v>
      </c>
      <c r="H802" s="247" t="s">
        <v>654</v>
      </c>
    </row>
    <row r="803" ht="20.1" customHeight="1" spans="1:8">
      <c r="A803" s="267" t="s">
        <v>655</v>
      </c>
      <c r="B803" s="249">
        <f>VLOOKUP(F803,'[14]表二（旧）'!$F$5:$G$1311,2,FALSE)</f>
        <v>660</v>
      </c>
      <c r="C803" s="157">
        <v>511</v>
      </c>
      <c r="D803" s="246">
        <f>IF(B803=0,"",ROUND(C803/B803*100,1))</f>
        <v>77.4</v>
      </c>
      <c r="E803" s="244"/>
      <c r="F803" s="247">
        <v>2130101</v>
      </c>
      <c r="G803">
        <f>SUM(C803)</f>
        <v>511</v>
      </c>
      <c r="H803" s="247" t="s">
        <v>655</v>
      </c>
    </row>
    <row r="804" ht="20.1" customHeight="1" spans="1:8">
      <c r="A804" s="267" t="s">
        <v>656</v>
      </c>
      <c r="B804" s="249">
        <f>VLOOKUP(F804,'[14]表二（旧）'!$F$5:$G$1311,2,FALSE)</f>
        <v>12</v>
      </c>
      <c r="C804" s="157">
        <v>86</v>
      </c>
      <c r="D804" s="246">
        <f>IF(B804=0,"",ROUND(C804/B804*100,1))</f>
        <v>716.7</v>
      </c>
      <c r="E804" s="244"/>
      <c r="F804" s="247">
        <v>2130102</v>
      </c>
      <c r="G804">
        <f>SUM(C804)</f>
        <v>86</v>
      </c>
      <c r="H804" s="247" t="s">
        <v>656</v>
      </c>
    </row>
    <row r="805" ht="20.1" customHeight="1" spans="1:8">
      <c r="A805" s="267" t="s">
        <v>657</v>
      </c>
      <c r="B805" s="249">
        <f>VLOOKUP(F805,'[14]表二（旧）'!$F$5:$G$1311,2,FALSE)</f>
        <v>0</v>
      </c>
      <c r="C805" s="157"/>
      <c r="D805" s="246" t="str">
        <f>IF(B805=0,"",ROUND(C805/B805*100,1))</f>
        <v/>
      </c>
      <c r="E805" s="244"/>
      <c r="F805" s="247">
        <v>2130103</v>
      </c>
      <c r="G805">
        <f>SUM(C805)</f>
        <v>0</v>
      </c>
      <c r="H805" s="247" t="s">
        <v>657</v>
      </c>
    </row>
    <row r="806" ht="20.1" customHeight="1" spans="1:8">
      <c r="A806" s="267" t="s">
        <v>658</v>
      </c>
      <c r="B806" s="249">
        <f>VLOOKUP(F806,'[14]表二（旧）'!$F$5:$G$1311,2,FALSE)</f>
        <v>2938</v>
      </c>
      <c r="C806" s="157">
        <v>3038</v>
      </c>
      <c r="D806" s="246">
        <f>IF(B806=0,"",ROUND(C806/B806*100,1))</f>
        <v>103.4</v>
      </c>
      <c r="E806" s="244"/>
      <c r="F806" s="247">
        <v>2130104</v>
      </c>
      <c r="G806">
        <f>SUM(C806)</f>
        <v>3038</v>
      </c>
      <c r="H806" s="247" t="s">
        <v>658</v>
      </c>
    </row>
    <row r="807" ht="20.1" customHeight="1" spans="1:8">
      <c r="A807" s="267" t="s">
        <v>659</v>
      </c>
      <c r="B807" s="249">
        <f>VLOOKUP(F807,'[14]表二（旧）'!$F$5:$G$1311,2,FALSE)</f>
        <v>0</v>
      </c>
      <c r="C807" s="157"/>
      <c r="D807" s="246" t="str">
        <f>IF(B807=0,"",ROUND(C807/B807*100,1))</f>
        <v/>
      </c>
      <c r="E807" s="244"/>
      <c r="F807" s="247">
        <v>2130105</v>
      </c>
      <c r="G807">
        <f>SUM(C807)</f>
        <v>0</v>
      </c>
      <c r="H807" s="247" t="s">
        <v>659</v>
      </c>
    </row>
    <row r="808" ht="20.1" customHeight="1" spans="1:8">
      <c r="A808" s="267" t="s">
        <v>660</v>
      </c>
      <c r="B808" s="249">
        <f>VLOOKUP(F808,'[14]表二（旧）'!$F$5:$G$1311,2,FALSE)</f>
        <v>497</v>
      </c>
      <c r="C808" s="157">
        <v>2511</v>
      </c>
      <c r="D808" s="246">
        <f>IF(B808=0,"",ROUND(C808/B808*100,1))</f>
        <v>505.2</v>
      </c>
      <c r="E808" s="244"/>
      <c r="F808" s="247">
        <v>2130106</v>
      </c>
      <c r="G808">
        <f>SUM(C808)</f>
        <v>2511</v>
      </c>
      <c r="H808" s="247" t="s">
        <v>660</v>
      </c>
    </row>
    <row r="809" ht="20.1" customHeight="1" spans="1:8">
      <c r="A809" s="267" t="s">
        <v>661</v>
      </c>
      <c r="B809" s="249">
        <f>VLOOKUP(F809,'[14]表二（旧）'!$F$5:$G$1311,2,FALSE)</f>
        <v>902</v>
      </c>
      <c r="C809" s="157">
        <v>550</v>
      </c>
      <c r="D809" s="246">
        <f>IF(B809=0,"",ROUND(C809/B809*100,1))</f>
        <v>61</v>
      </c>
      <c r="E809" s="244"/>
      <c r="F809" s="247">
        <v>2130108</v>
      </c>
      <c r="G809">
        <f>SUM(C809)</f>
        <v>550</v>
      </c>
      <c r="H809" s="247" t="s">
        <v>661</v>
      </c>
    </row>
    <row r="810" ht="20.1" customHeight="1" spans="1:8">
      <c r="A810" s="267" t="s">
        <v>662</v>
      </c>
      <c r="B810" s="249">
        <f>VLOOKUP(F810,'[14]表二（旧）'!$F$5:$G$1311,2,FALSE)</f>
        <v>10</v>
      </c>
      <c r="C810" s="157">
        <v>20</v>
      </c>
      <c r="D810" s="246">
        <f>IF(B810=0,"",ROUND(C810/B810*100,1))</f>
        <v>200</v>
      </c>
      <c r="E810" s="244"/>
      <c r="F810" s="247">
        <v>2130109</v>
      </c>
      <c r="G810">
        <f>SUM(C810)</f>
        <v>20</v>
      </c>
      <c r="H810" s="247" t="s">
        <v>662</v>
      </c>
    </row>
    <row r="811" ht="20.1" customHeight="1" spans="1:8">
      <c r="A811" s="267" t="s">
        <v>663</v>
      </c>
      <c r="B811" s="249">
        <f>VLOOKUP(F811,'[14]表二（旧）'!$F$5:$G$1311,2,FALSE)</f>
        <v>0</v>
      </c>
      <c r="C811" s="157"/>
      <c r="D811" s="246" t="str">
        <f>IF(B811=0,"",ROUND(C811/B811*100,1))</f>
        <v/>
      </c>
      <c r="E811" s="244"/>
      <c r="F811" s="247">
        <v>2130110</v>
      </c>
      <c r="G811">
        <f>SUM(C811)</f>
        <v>0</v>
      </c>
      <c r="H811" s="247" t="s">
        <v>663</v>
      </c>
    </row>
    <row r="812" ht="20.1" customHeight="1" spans="1:8">
      <c r="A812" s="267" t="s">
        <v>664</v>
      </c>
      <c r="B812" s="249">
        <f>VLOOKUP(F812,'[14]表二（旧）'!$F$5:$G$1311,2,FALSE)</f>
        <v>0</v>
      </c>
      <c r="C812" s="157"/>
      <c r="D812" s="246" t="str">
        <f>IF(B812=0,"",ROUND(C812/B812*100,1))</f>
        <v/>
      </c>
      <c r="E812" s="244"/>
      <c r="F812" s="247">
        <v>2130111</v>
      </c>
      <c r="G812">
        <f>SUM(C812)</f>
        <v>0</v>
      </c>
      <c r="H812" s="247" t="s">
        <v>664</v>
      </c>
    </row>
    <row r="813" ht="20.1" customHeight="1" spans="1:8">
      <c r="A813" s="267" t="s">
        <v>665</v>
      </c>
      <c r="B813" s="249">
        <f>VLOOKUP(F813,'[14]表二（旧）'!$F$5:$G$1311,2,FALSE)</f>
        <v>493</v>
      </c>
      <c r="C813" s="157">
        <v>478</v>
      </c>
      <c r="D813" s="246">
        <f>IF(B813=0,"",ROUND(C813/B813*100,1))</f>
        <v>97</v>
      </c>
      <c r="E813" s="244"/>
      <c r="F813" s="247">
        <v>2130112</v>
      </c>
      <c r="G813">
        <f>SUM(C813)</f>
        <v>478</v>
      </c>
      <c r="H813" s="247" t="s">
        <v>665</v>
      </c>
    </row>
    <row r="814" ht="20.1" customHeight="1" spans="1:8">
      <c r="A814" s="267" t="s">
        <v>666</v>
      </c>
      <c r="B814" s="249">
        <f>VLOOKUP(F814,'[14]表二（旧）'!$F$5:$G$1311,2,FALSE)</f>
        <v>0</v>
      </c>
      <c r="C814" s="157"/>
      <c r="D814" s="246" t="str">
        <f>IF(B814=0,"",ROUND(C814/B814*100,1))</f>
        <v/>
      </c>
      <c r="E814" s="244"/>
      <c r="F814" s="247">
        <v>2130114</v>
      </c>
      <c r="G814">
        <f>SUM(C814)</f>
        <v>0</v>
      </c>
      <c r="H814" s="247" t="s">
        <v>666</v>
      </c>
    </row>
    <row r="815" ht="20.1" customHeight="1" spans="1:8">
      <c r="A815" s="267" t="s">
        <v>667</v>
      </c>
      <c r="B815" s="249">
        <f>VLOOKUP(F815,'[14]表二（旧）'!$F$5:$G$1311,2,FALSE)</f>
        <v>113</v>
      </c>
      <c r="C815" s="157">
        <v>312</v>
      </c>
      <c r="D815" s="246">
        <f>IF(B815=0,"",ROUND(C815/B815*100,1))</f>
        <v>276.1</v>
      </c>
      <c r="E815" s="244"/>
      <c r="F815" s="247">
        <v>2130119</v>
      </c>
      <c r="G815">
        <f>SUM(C815)</f>
        <v>312</v>
      </c>
      <c r="H815" s="247" t="s">
        <v>667</v>
      </c>
    </row>
    <row r="816" ht="20.1" customHeight="1" spans="1:8">
      <c r="A816" s="267" t="s">
        <v>668</v>
      </c>
      <c r="B816" s="249">
        <f>VLOOKUP(F816,'[14]表二（旧）'!$F$5:$G$1311,2,FALSE)</f>
        <v>0</v>
      </c>
      <c r="C816" s="157"/>
      <c r="D816" s="246" t="str">
        <f>IF(B816=0,"",ROUND(C816/B816*100,1))</f>
        <v/>
      </c>
      <c r="E816" s="244"/>
      <c r="F816" s="247">
        <v>2130120</v>
      </c>
      <c r="G816">
        <f>SUM(C816)</f>
        <v>0</v>
      </c>
      <c r="H816" s="247" t="s">
        <v>668</v>
      </c>
    </row>
    <row r="817" ht="20.1" customHeight="1" spans="1:8">
      <c r="A817" s="267" t="s">
        <v>669</v>
      </c>
      <c r="B817" s="249">
        <f>VLOOKUP(F817,'[14]表二（旧）'!$F$5:$G$1311,2,FALSE)</f>
        <v>0</v>
      </c>
      <c r="C817" s="157"/>
      <c r="D817" s="246" t="str">
        <f>IF(B817=0,"",ROUND(C817/B817*100,1))</f>
        <v/>
      </c>
      <c r="E817" s="244"/>
      <c r="F817" s="247">
        <v>2130121</v>
      </c>
      <c r="G817">
        <f>SUM(C817)</f>
        <v>0</v>
      </c>
      <c r="H817" s="247" t="s">
        <v>669</v>
      </c>
    </row>
    <row r="818" ht="20.1" customHeight="1" spans="1:8">
      <c r="A818" s="267" t="s">
        <v>670</v>
      </c>
      <c r="B818" s="249">
        <f>VLOOKUP(F818,'[14]表二（旧）'!$F$5:$G$1311,2,FALSE)</f>
        <v>16852</v>
      </c>
      <c r="C818" s="157">
        <v>17557</v>
      </c>
      <c r="D818" s="246">
        <f>IF(B818=0,"",ROUND(C818/B818*100,1))</f>
        <v>104.2</v>
      </c>
      <c r="E818" s="244"/>
      <c r="F818" s="247">
        <v>2130122</v>
      </c>
      <c r="G818">
        <f>SUM(C818)</f>
        <v>17557</v>
      </c>
      <c r="H818" s="247" t="s">
        <v>670</v>
      </c>
    </row>
    <row r="819" ht="20.1" customHeight="1" spans="1:8">
      <c r="A819" s="267" t="s">
        <v>671</v>
      </c>
      <c r="B819" s="249">
        <f>VLOOKUP(F819,'[14]表二（旧）'!$F$5:$G$1311,2,FALSE)</f>
        <v>500</v>
      </c>
      <c r="C819" s="157">
        <v>1532</v>
      </c>
      <c r="D819" s="246">
        <f>IF(B819=0,"",ROUND(C819/B819*100,1))</f>
        <v>306.4</v>
      </c>
      <c r="E819" s="244"/>
      <c r="F819" s="247">
        <v>2130124</v>
      </c>
      <c r="G819">
        <f>SUM(C819)</f>
        <v>1532</v>
      </c>
      <c r="H819" s="247" t="s">
        <v>671</v>
      </c>
    </row>
    <row r="820" ht="20.1" customHeight="1" spans="1:8">
      <c r="A820" s="267" t="s">
        <v>672</v>
      </c>
      <c r="B820" s="249">
        <f>VLOOKUP(F820,'[14]表二（旧）'!$F$5:$G$1311,2,FALSE)</f>
        <v>0</v>
      </c>
      <c r="C820" s="157"/>
      <c r="D820" s="246" t="str">
        <f>IF(B820=0,"",ROUND(C820/B820*100,1))</f>
        <v/>
      </c>
      <c r="E820" s="244"/>
      <c r="F820" s="247">
        <v>2130125</v>
      </c>
      <c r="G820">
        <f>SUM(C820)</f>
        <v>0</v>
      </c>
      <c r="H820" s="247" t="s">
        <v>672</v>
      </c>
    </row>
    <row r="821" ht="20.1" customHeight="1" spans="1:8">
      <c r="A821" s="267" t="s">
        <v>673</v>
      </c>
      <c r="B821" s="249">
        <f>VLOOKUP(F821,'[14]表二（旧）'!$F$5:$G$1311,2,FALSE)</f>
        <v>0</v>
      </c>
      <c r="C821" s="157">
        <v>134</v>
      </c>
      <c r="D821" s="246" t="str">
        <f>IF(B821=0,"",ROUND(C821/B821*100,1))</f>
        <v/>
      </c>
      <c r="E821" s="244"/>
      <c r="F821" s="247">
        <v>2130126</v>
      </c>
      <c r="G821">
        <f>SUM(C821)</f>
        <v>134</v>
      </c>
      <c r="H821" s="247" t="s">
        <v>673</v>
      </c>
    </row>
    <row r="822" ht="20.1" customHeight="1" spans="1:8">
      <c r="A822" s="267" t="s">
        <v>674</v>
      </c>
      <c r="B822" s="249">
        <f>VLOOKUP(F822,'[14]表二（旧）'!$F$5:$G$1311,2,FALSE)</f>
        <v>0</v>
      </c>
      <c r="C822" s="157">
        <v>4515</v>
      </c>
      <c r="D822" s="246" t="str">
        <f>IF(B822=0,"",ROUND(C822/B822*100,1))</f>
        <v/>
      </c>
      <c r="E822" s="244"/>
      <c r="F822" s="247">
        <v>2130135</v>
      </c>
      <c r="G822">
        <f>SUM(C822)</f>
        <v>4515</v>
      </c>
      <c r="H822" s="247" t="s">
        <v>674</v>
      </c>
    </row>
    <row r="823" ht="20.1" customHeight="1" spans="1:8">
      <c r="A823" s="267" t="s">
        <v>675</v>
      </c>
      <c r="B823" s="249">
        <f>VLOOKUP(F823,'[14]表二（旧）'!$F$5:$G$1311,2,FALSE)</f>
        <v>0</v>
      </c>
      <c r="C823" s="157">
        <v>32</v>
      </c>
      <c r="D823" s="246" t="str">
        <f>IF(B823=0,"",ROUND(C823/B823*100,1))</f>
        <v/>
      </c>
      <c r="E823" s="244"/>
      <c r="F823" s="247">
        <v>2130142</v>
      </c>
      <c r="G823">
        <f>SUM(C823)</f>
        <v>32</v>
      </c>
      <c r="H823" s="247" t="s">
        <v>675</v>
      </c>
    </row>
    <row r="824" ht="20.1" customHeight="1" spans="1:8">
      <c r="A824" s="267" t="s">
        <v>676</v>
      </c>
      <c r="B824" s="249">
        <f>VLOOKUP(F824,'[14]表二（旧）'!$F$5:$G$1311,2,FALSE)</f>
        <v>0</v>
      </c>
      <c r="C824" s="157"/>
      <c r="D824" s="246" t="str">
        <f>IF(B824=0,"",ROUND(C824/B824*100,1))</f>
        <v/>
      </c>
      <c r="E824" s="244"/>
      <c r="F824" s="247">
        <v>2130148</v>
      </c>
      <c r="G824">
        <f>SUM(C824)</f>
        <v>0</v>
      </c>
      <c r="H824" s="247" t="s">
        <v>676</v>
      </c>
    </row>
    <row r="825" ht="20.1" customHeight="1" spans="1:8">
      <c r="A825" s="267" t="s">
        <v>677</v>
      </c>
      <c r="B825" s="249">
        <f>VLOOKUP(F825,'[14]表二（旧）'!$F$5:$G$1311,2,FALSE)</f>
        <v>0</v>
      </c>
      <c r="C825" s="157"/>
      <c r="D825" s="246" t="str">
        <f>IF(B825=0,"",ROUND(C825/B825*100,1))</f>
        <v/>
      </c>
      <c r="E825" s="244"/>
      <c r="F825" s="247">
        <v>2130152</v>
      </c>
      <c r="G825">
        <f>SUM(C825)</f>
        <v>0</v>
      </c>
      <c r="H825" s="247" t="s">
        <v>677</v>
      </c>
    </row>
    <row r="826" ht="20.1" customHeight="1" spans="1:8">
      <c r="A826" s="267" t="s">
        <v>678</v>
      </c>
      <c r="B826" s="249">
        <f>VLOOKUP(F826,'[14]表二（旧）'!$F$5:$G$1311,2,FALSE)</f>
        <v>2898</v>
      </c>
      <c r="C826" s="157">
        <v>1859</v>
      </c>
      <c r="D826" s="246">
        <f>IF(B826=0,"",ROUND(C826/B826*100,1))</f>
        <v>64.1</v>
      </c>
      <c r="E826" s="244"/>
      <c r="F826" s="247">
        <v>2130199</v>
      </c>
      <c r="G826">
        <f>SUM(C826)</f>
        <v>1859</v>
      </c>
      <c r="H826" s="247" t="s">
        <v>678</v>
      </c>
    </row>
    <row r="827" ht="20.1" customHeight="1" spans="1:8">
      <c r="A827" s="267" t="s">
        <v>679</v>
      </c>
      <c r="B827" s="245">
        <f>SUM(B828:B851)</f>
        <v>1308</v>
      </c>
      <c r="C827" s="245">
        <f>SUM(C828:C851)</f>
        <v>900</v>
      </c>
      <c r="D827" s="246">
        <f>IF(B827=0,"",ROUND(C827/B827*100,1))</f>
        <v>68.8</v>
      </c>
      <c r="E827" s="244"/>
      <c r="F827" s="247">
        <v>21302</v>
      </c>
      <c r="G827">
        <f>SUM(C827)</f>
        <v>900</v>
      </c>
      <c r="H827" s="247" t="s">
        <v>680</v>
      </c>
    </row>
    <row r="828" ht="20.1" customHeight="1" spans="1:8">
      <c r="A828" s="267" t="s">
        <v>655</v>
      </c>
      <c r="B828" s="249">
        <f>VLOOKUP(F828,'[14]表二（旧）'!$F$5:$G$1311,2,FALSE)</f>
        <v>336</v>
      </c>
      <c r="C828" s="157">
        <v>279</v>
      </c>
      <c r="D828" s="246">
        <f>IF(B828=0,"",ROUND(C828/B828*100,1))</f>
        <v>83</v>
      </c>
      <c r="E828" s="244"/>
      <c r="F828" s="247">
        <v>2130201</v>
      </c>
      <c r="G828">
        <f>SUM(C828)</f>
        <v>279</v>
      </c>
      <c r="H828" s="247" t="s">
        <v>655</v>
      </c>
    </row>
    <row r="829" ht="20.1" customHeight="1" spans="1:8">
      <c r="A829" s="267" t="s">
        <v>656</v>
      </c>
      <c r="B829" s="249">
        <f>VLOOKUP(F829,'[14]表二（旧）'!$F$5:$G$1311,2,FALSE)</f>
        <v>20</v>
      </c>
      <c r="C829" s="157"/>
      <c r="D829" s="246">
        <f>IF(B829=0,"",ROUND(C829/B829*100,1))</f>
        <v>0</v>
      </c>
      <c r="E829" s="244"/>
      <c r="F829" s="247">
        <v>2130202</v>
      </c>
      <c r="G829">
        <f>SUM(C829)</f>
        <v>0</v>
      </c>
      <c r="H829" s="247" t="s">
        <v>656</v>
      </c>
    </row>
    <row r="830" ht="20.1" customHeight="1" spans="1:8">
      <c r="A830" s="267" t="s">
        <v>657</v>
      </c>
      <c r="B830" s="249">
        <f>VLOOKUP(F830,'[14]表二（旧）'!$F$5:$G$1311,2,FALSE)</f>
        <v>0</v>
      </c>
      <c r="C830" s="157"/>
      <c r="D830" s="246" t="str">
        <f>IF(B830=0,"",ROUND(C830/B830*100,1))</f>
        <v/>
      </c>
      <c r="E830" s="244"/>
      <c r="F830" s="247">
        <v>2130203</v>
      </c>
      <c r="G830">
        <f>SUM(C830)</f>
        <v>0</v>
      </c>
      <c r="H830" s="247" t="s">
        <v>657</v>
      </c>
    </row>
    <row r="831" ht="20.1" customHeight="1" spans="1:8">
      <c r="A831" s="266" t="s">
        <v>681</v>
      </c>
      <c r="B831" s="249">
        <f>VLOOKUP(F831,'[14]表二（旧）'!$F$5:$G$1311,2,FALSE)</f>
        <v>543</v>
      </c>
      <c r="C831" s="157">
        <v>531</v>
      </c>
      <c r="D831" s="246">
        <f>IF(B831=0,"",ROUND(C831/B831*100,1))</f>
        <v>97.8</v>
      </c>
      <c r="E831" s="244"/>
      <c r="F831" s="247">
        <v>2130204</v>
      </c>
      <c r="G831">
        <f>SUM(C831)</f>
        <v>531</v>
      </c>
      <c r="H831" s="247" t="s">
        <v>681</v>
      </c>
    </row>
    <row r="832" ht="20.1" customHeight="1" spans="1:8">
      <c r="A832" s="267" t="s">
        <v>682</v>
      </c>
      <c r="B832" s="249">
        <f>VLOOKUP(F832,'[14]表二（旧）'!$F$5:$G$1311,2,FALSE)</f>
        <v>73</v>
      </c>
      <c r="C832" s="157">
        <v>85</v>
      </c>
      <c r="D832" s="246">
        <f>IF(B832=0,"",ROUND(C832/B832*100,1))</f>
        <v>116.4</v>
      </c>
      <c r="E832" s="244"/>
      <c r="F832" s="247">
        <v>2130205</v>
      </c>
      <c r="G832">
        <f>SUM(C832)</f>
        <v>85</v>
      </c>
      <c r="H832" s="247" t="s">
        <v>682</v>
      </c>
    </row>
    <row r="833" ht="20.1" customHeight="1" spans="1:8">
      <c r="A833" s="267" t="s">
        <v>683</v>
      </c>
      <c r="B833" s="249">
        <f>VLOOKUP(F833,'[14]表二（旧）'!$F$5:$G$1311,2,FALSE)</f>
        <v>0</v>
      </c>
      <c r="C833" s="157"/>
      <c r="D833" s="246" t="str">
        <f>IF(B833=0,"",ROUND(C833/B833*100,1))</f>
        <v/>
      </c>
      <c r="E833" s="244"/>
      <c r="F833" s="247">
        <v>2130206</v>
      </c>
      <c r="G833">
        <f>SUM(C833)</f>
        <v>0</v>
      </c>
      <c r="H833" s="247" t="s">
        <v>683</v>
      </c>
    </row>
    <row r="834" ht="20.1" customHeight="1" spans="1:8">
      <c r="A834" s="267" t="s">
        <v>684</v>
      </c>
      <c r="B834" s="249">
        <f>VLOOKUP(F834,'[14]表二（旧）'!$F$5:$G$1311,2,FALSE)</f>
        <v>8</v>
      </c>
      <c r="C834" s="157"/>
      <c r="D834" s="246">
        <f>IF(B834=0,"",ROUND(C834/B834*100,1))</f>
        <v>0</v>
      </c>
      <c r="E834" s="244"/>
      <c r="F834" s="247">
        <v>2130207</v>
      </c>
      <c r="G834">
        <f>SUM(C834)</f>
        <v>0</v>
      </c>
      <c r="H834" s="247" t="s">
        <v>684</v>
      </c>
    </row>
    <row r="835" ht="20.1" customHeight="1" spans="1:8">
      <c r="A835" s="267" t="s">
        <v>685</v>
      </c>
      <c r="B835" s="249">
        <f>VLOOKUP(F835,'[14]表二（旧）'!$F$5:$G$1311,2,FALSE)</f>
        <v>0</v>
      </c>
      <c r="C835" s="157"/>
      <c r="D835" s="246" t="str">
        <f>IF(B835=0,"",ROUND(C835/B835*100,1))</f>
        <v/>
      </c>
      <c r="E835" s="244"/>
      <c r="F835" s="247">
        <v>2130209</v>
      </c>
      <c r="G835">
        <f>SUM(C835)</f>
        <v>0</v>
      </c>
      <c r="H835" s="247" t="s">
        <v>685</v>
      </c>
    </row>
    <row r="836" ht="20.1" customHeight="1" spans="1:8">
      <c r="A836" s="266" t="s">
        <v>686</v>
      </c>
      <c r="B836" s="249">
        <f>VLOOKUP(F836,'[14]表二（旧）'!$F$5:$G$1311,2,FALSE)</f>
        <v>0</v>
      </c>
      <c r="C836" s="157"/>
      <c r="D836" s="246" t="str">
        <f>IF(B836=0,"",ROUND(C836/B836*100,1))</f>
        <v/>
      </c>
      <c r="E836" s="244"/>
      <c r="F836" s="247">
        <v>2130210</v>
      </c>
      <c r="G836">
        <f>SUM(C836)</f>
        <v>0</v>
      </c>
      <c r="H836" s="247" t="s">
        <v>686</v>
      </c>
    </row>
    <row r="837" ht="20.1" customHeight="1" spans="1:8">
      <c r="A837" s="267" t="s">
        <v>687</v>
      </c>
      <c r="B837" s="249">
        <f>VLOOKUP(F837,'[14]表二（旧）'!$F$5:$G$1311,2,FALSE)</f>
        <v>0</v>
      </c>
      <c r="C837" s="157"/>
      <c r="D837" s="246" t="str">
        <f t="shared" ref="D837:D900" si="26">IF(B837=0,"",ROUND(C837/B837*100,1))</f>
        <v/>
      </c>
      <c r="E837" s="244"/>
      <c r="F837" s="247">
        <v>2130211</v>
      </c>
      <c r="G837">
        <f t="shared" ref="G837:G900" si="27">SUM(C837)</f>
        <v>0</v>
      </c>
      <c r="H837" s="247" t="s">
        <v>687</v>
      </c>
    </row>
    <row r="838" ht="20.1" customHeight="1" spans="1:8">
      <c r="A838" s="267" t="s">
        <v>688</v>
      </c>
      <c r="B838" s="249">
        <f>VLOOKUP(F838,'[14]表二（旧）'!$F$5:$G$1311,2,FALSE)</f>
        <v>0</v>
      </c>
      <c r="C838" s="157"/>
      <c r="D838" s="246" t="str">
        <f>IF(B838=0,"",ROUND(C838/B838*100,1))</f>
        <v/>
      </c>
      <c r="E838" s="244"/>
      <c r="F838" s="247">
        <v>2130212</v>
      </c>
      <c r="G838">
        <f>SUM(C838)</f>
        <v>0</v>
      </c>
      <c r="H838" s="247" t="s">
        <v>688</v>
      </c>
    </row>
    <row r="839" ht="20.1" customHeight="1" spans="1:8">
      <c r="A839" s="266" t="s">
        <v>689</v>
      </c>
      <c r="B839" s="249">
        <f>VLOOKUP(F839,'[14]表二（旧）'!$F$5:$G$1311,2,FALSE)</f>
        <v>53</v>
      </c>
      <c r="C839" s="157">
        <v>1</v>
      </c>
      <c r="D839" s="246">
        <f>IF(B839=0,"",ROUND(C839/B839*100,1))</f>
        <v>1.9</v>
      </c>
      <c r="E839" s="244"/>
      <c r="F839" s="247">
        <v>2130213</v>
      </c>
      <c r="G839">
        <f>SUM(C839)</f>
        <v>1</v>
      </c>
      <c r="H839" s="247" t="s">
        <v>689</v>
      </c>
    </row>
    <row r="840" ht="20.1" customHeight="1" spans="1:8">
      <c r="A840" s="267" t="s">
        <v>690</v>
      </c>
      <c r="B840" s="249">
        <f>VLOOKUP(F840,'[14]表二（旧）'!$F$5:$G$1311,2,FALSE)</f>
        <v>0</v>
      </c>
      <c r="C840" s="157"/>
      <c r="D840" s="246" t="str">
        <f>IF(B840=0,"",ROUND(C840/B840*100,1))</f>
        <v/>
      </c>
      <c r="E840" s="244"/>
      <c r="F840" s="247">
        <v>2130217</v>
      </c>
      <c r="G840">
        <f>SUM(C840)</f>
        <v>0</v>
      </c>
      <c r="H840" s="247" t="s">
        <v>690</v>
      </c>
    </row>
    <row r="841" ht="20.1" customHeight="1" spans="1:8">
      <c r="A841" s="266" t="s">
        <v>691</v>
      </c>
      <c r="B841" s="249">
        <f>VLOOKUP(F841,'[14]表二（旧）'!$F$5:$G$1311,2,FALSE)</f>
        <v>0</v>
      </c>
      <c r="C841" s="157"/>
      <c r="D841" s="246" t="str">
        <f>IF(B841=0,"",ROUND(C841/B841*100,1))</f>
        <v/>
      </c>
      <c r="E841" s="244"/>
      <c r="F841" s="247">
        <v>2130220</v>
      </c>
      <c r="G841">
        <f>SUM(C841)</f>
        <v>0</v>
      </c>
      <c r="H841" s="247" t="s">
        <v>691</v>
      </c>
    </row>
    <row r="842" ht="20.1" customHeight="1" spans="1:8">
      <c r="A842" s="266" t="s">
        <v>692</v>
      </c>
      <c r="B842" s="249">
        <f>VLOOKUP(F842,'[14]表二（旧）'!$F$5:$G$1311,2,FALSE)</f>
        <v>0</v>
      </c>
      <c r="C842" s="157"/>
      <c r="D842" s="246" t="str">
        <f>IF(B842=0,"",ROUND(C842/B842*100,1))</f>
        <v/>
      </c>
      <c r="E842" s="244"/>
      <c r="F842" s="247">
        <v>2130221</v>
      </c>
      <c r="G842">
        <f>SUM(C842)</f>
        <v>0</v>
      </c>
      <c r="H842" s="247" t="s">
        <v>692</v>
      </c>
    </row>
    <row r="843" ht="20.1" customHeight="1" spans="1:8">
      <c r="A843" s="267" t="s">
        <v>693</v>
      </c>
      <c r="B843" s="249">
        <f>VLOOKUP(F843,'[14]表二（旧）'!$F$5:$G$1311,2,FALSE)</f>
        <v>0</v>
      </c>
      <c r="C843" s="157"/>
      <c r="D843" s="246" t="str">
        <f>IF(B843=0,"",ROUND(C843/B843*100,1))</f>
        <v/>
      </c>
      <c r="E843" s="244"/>
      <c r="F843" s="247">
        <v>2130223</v>
      </c>
      <c r="G843">
        <f>SUM(C843)</f>
        <v>0</v>
      </c>
      <c r="H843" s="247" t="s">
        <v>693</v>
      </c>
    </row>
    <row r="844" ht="20.1" customHeight="1" spans="1:8">
      <c r="A844" s="267" t="s">
        <v>694</v>
      </c>
      <c r="B844" s="249">
        <f>VLOOKUP(F844,'[14]表二（旧）'!$F$5:$G$1311,2,FALSE)</f>
        <v>0</v>
      </c>
      <c r="C844" s="157"/>
      <c r="D844" s="246" t="str">
        <f>IF(B844=0,"",ROUND(C844/B844*100,1))</f>
        <v/>
      </c>
      <c r="E844" s="244"/>
      <c r="F844" s="247">
        <v>2130226</v>
      </c>
      <c r="G844">
        <f>SUM(C844)</f>
        <v>0</v>
      </c>
      <c r="H844" s="247" t="s">
        <v>694</v>
      </c>
    </row>
    <row r="845" ht="20.1" customHeight="1" spans="1:8">
      <c r="A845" s="266" t="s">
        <v>695</v>
      </c>
      <c r="B845" s="249">
        <f>VLOOKUP(F845,'[14]表二（旧）'!$F$5:$G$1311,2,FALSE)</f>
        <v>0</v>
      </c>
      <c r="C845" s="157"/>
      <c r="D845" s="246" t="str">
        <f>IF(B845=0,"",ROUND(C845/B845*100,1))</f>
        <v/>
      </c>
      <c r="E845" s="244"/>
      <c r="F845" s="247">
        <v>2130227</v>
      </c>
      <c r="G845">
        <f>SUM(C845)</f>
        <v>0</v>
      </c>
      <c r="H845" s="247" t="s">
        <v>695</v>
      </c>
    </row>
    <row r="846" ht="20.1" customHeight="1" spans="1:8">
      <c r="A846" s="267" t="s">
        <v>696</v>
      </c>
      <c r="B846" s="249">
        <f>VLOOKUP(F846,'[14]表二（旧）'!$F$5:$G$1311,2,FALSE)</f>
        <v>0</v>
      </c>
      <c r="C846" s="157"/>
      <c r="D846" s="246" t="str">
        <f>IF(B846=0,"",ROUND(C846/B846*100,1))</f>
        <v/>
      </c>
      <c r="E846" s="244"/>
      <c r="F846" s="247">
        <v>2130232</v>
      </c>
      <c r="G846">
        <f>SUM(C846)</f>
        <v>0</v>
      </c>
      <c r="H846" s="247" t="s">
        <v>696</v>
      </c>
    </row>
    <row r="847" ht="20.1" customHeight="1" spans="1:8">
      <c r="A847" s="266" t="s">
        <v>697</v>
      </c>
      <c r="B847" s="249">
        <f>VLOOKUP(F847,'[14]表二（旧）'!$F$5:$G$1311,2,FALSE)</f>
        <v>51</v>
      </c>
      <c r="C847" s="157">
        <v>4</v>
      </c>
      <c r="D847" s="246">
        <f>IF(B847=0,"",ROUND(C847/B847*100,1))</f>
        <v>7.8</v>
      </c>
      <c r="E847" s="244"/>
      <c r="F847" s="247">
        <v>2130234</v>
      </c>
      <c r="G847">
        <f>SUM(C847)</f>
        <v>4</v>
      </c>
      <c r="H847" s="247" t="s">
        <v>697</v>
      </c>
    </row>
    <row r="848" ht="20.1" customHeight="1" spans="1:8">
      <c r="A848" s="266" t="s">
        <v>698</v>
      </c>
      <c r="B848" s="157"/>
      <c r="C848" s="157"/>
      <c r="D848" s="246" t="str">
        <f>IF(B848=0,"",ROUND(C848/B848*100,1))</f>
        <v/>
      </c>
      <c r="E848" s="244"/>
      <c r="F848" s="247">
        <v>2130235</v>
      </c>
      <c r="G848">
        <f>SUM(C848)</f>
        <v>0</v>
      </c>
      <c r="H848" s="247" t="s">
        <v>698</v>
      </c>
    </row>
    <row r="849" ht="20.1" customHeight="1" spans="1:8">
      <c r="A849" s="266" t="s">
        <v>699</v>
      </c>
      <c r="B849" s="157"/>
      <c r="C849" s="157"/>
      <c r="D849" s="246" t="str">
        <f>IF(B849=0,"",ROUND(C849/B849*100,1))</f>
        <v/>
      </c>
      <c r="E849" s="244"/>
      <c r="F849" s="247">
        <v>2130236</v>
      </c>
      <c r="G849">
        <f>SUM(C849)</f>
        <v>0</v>
      </c>
      <c r="H849" s="247" t="s">
        <v>699</v>
      </c>
    </row>
    <row r="850" ht="20.1" customHeight="1" spans="1:8">
      <c r="A850" s="266" t="s">
        <v>700</v>
      </c>
      <c r="B850" s="258">
        <f>VLOOKUP(2130208,'[14]表二（旧）'!$F$5:$G$1311,2,FALSE)+VLOOKUP(2130216,'[14]表二（旧）'!$F$5:$G$1311,2,FALSE)+VLOOKUP(2130218,'[14]表二（旧）'!$F$5:$G$1311,2,FALSE)+VLOOKUP(2130219,'[14]表二（旧）'!$F$5:$G$1311,2,FALSE)+VLOOKUP(2130224,'[14]表二（旧）'!$F$5:$G$1311,2,FALSE)+VLOOKUP(2130225,'[14]表二（旧）'!$F$5:$G$1311,2,FALSE)</f>
        <v>10</v>
      </c>
      <c r="C850" s="157"/>
      <c r="D850" s="246">
        <f>IF(B850=0,"",ROUND(C850/B850*100,1))</f>
        <v>0</v>
      </c>
      <c r="E850" s="244"/>
      <c r="F850" s="247">
        <v>2130237</v>
      </c>
      <c r="G850">
        <f>SUM(C850)</f>
        <v>0</v>
      </c>
      <c r="H850" s="247" t="s">
        <v>700</v>
      </c>
    </row>
    <row r="851" ht="20.1" customHeight="1" spans="1:8">
      <c r="A851" s="267" t="s">
        <v>701</v>
      </c>
      <c r="B851" s="249">
        <f>VLOOKUP(F851,'[14]表二（旧）'!$F$5:$G$1311,2,FALSE)</f>
        <v>214</v>
      </c>
      <c r="C851" s="157"/>
      <c r="D851" s="246">
        <f>IF(B851=0,"",ROUND(C851/B851*100,1))</f>
        <v>0</v>
      </c>
      <c r="E851" s="244"/>
      <c r="F851" s="247">
        <v>2130299</v>
      </c>
      <c r="G851">
        <f>SUM(C851)</f>
        <v>0</v>
      </c>
      <c r="H851" s="267" t="s">
        <v>701</v>
      </c>
    </row>
    <row r="852" ht="20.1" customHeight="1" spans="1:8">
      <c r="A852" s="267" t="s">
        <v>702</v>
      </c>
      <c r="B852" s="245">
        <f>SUM(B853:B877)</f>
        <v>5450</v>
      </c>
      <c r="C852" s="245">
        <f>SUM(C853:C877)</f>
        <v>4875</v>
      </c>
      <c r="D852" s="246">
        <f>IF(B852=0,"",ROUND(C852/B852*100,1))</f>
        <v>89.4</v>
      </c>
      <c r="E852" s="244"/>
      <c r="F852" s="247">
        <v>21303</v>
      </c>
      <c r="G852">
        <f>SUM(C852)</f>
        <v>4875</v>
      </c>
      <c r="H852" s="247" t="s">
        <v>702</v>
      </c>
    </row>
    <row r="853" ht="20.1" customHeight="1" spans="1:8">
      <c r="A853" s="267" t="s">
        <v>655</v>
      </c>
      <c r="B853" s="249">
        <f>VLOOKUP(F853,'[14]表二（旧）'!$F$5:$G$1311,2,FALSE)</f>
        <v>234</v>
      </c>
      <c r="C853" s="157">
        <v>183</v>
      </c>
      <c r="D853" s="246">
        <f>IF(B853=0,"",ROUND(C853/B853*100,1))</f>
        <v>78.2</v>
      </c>
      <c r="E853" s="244"/>
      <c r="F853" s="247">
        <v>2130301</v>
      </c>
      <c r="G853">
        <f>SUM(C853)</f>
        <v>183</v>
      </c>
      <c r="H853" s="247" t="s">
        <v>655</v>
      </c>
    </row>
    <row r="854" ht="20.1" customHeight="1" spans="1:8">
      <c r="A854" s="267" t="s">
        <v>656</v>
      </c>
      <c r="B854" s="249">
        <f>VLOOKUP(F854,'[14]表二（旧）'!$F$5:$G$1311,2,FALSE)</f>
        <v>0</v>
      </c>
      <c r="C854" s="157"/>
      <c r="D854" s="246" t="str">
        <f>IF(B854=0,"",ROUND(C854/B854*100,1))</f>
        <v/>
      </c>
      <c r="E854" s="244"/>
      <c r="F854" s="247">
        <v>2130302</v>
      </c>
      <c r="G854">
        <f>SUM(C854)</f>
        <v>0</v>
      </c>
      <c r="H854" s="247" t="s">
        <v>656</v>
      </c>
    </row>
    <row r="855" ht="20.1" customHeight="1" spans="1:8">
      <c r="A855" s="267" t="s">
        <v>657</v>
      </c>
      <c r="B855" s="249">
        <f>VLOOKUP(F855,'[14]表二（旧）'!$F$5:$G$1311,2,FALSE)</f>
        <v>0</v>
      </c>
      <c r="C855" s="157"/>
      <c r="D855" s="246" t="str">
        <f>IF(B855=0,"",ROUND(C855/B855*100,1))</f>
        <v/>
      </c>
      <c r="E855" s="244"/>
      <c r="F855" s="247">
        <v>2130303</v>
      </c>
      <c r="G855">
        <f>SUM(C855)</f>
        <v>0</v>
      </c>
      <c r="H855" s="247" t="s">
        <v>657</v>
      </c>
    </row>
    <row r="856" ht="20.1" customHeight="1" spans="1:8">
      <c r="A856" s="267" t="s">
        <v>703</v>
      </c>
      <c r="B856" s="249">
        <f>VLOOKUP(F856,'[14]表二（旧）'!$F$5:$G$1311,2,FALSE)</f>
        <v>1502</v>
      </c>
      <c r="C856" s="157">
        <v>1750</v>
      </c>
      <c r="D856" s="246">
        <f>IF(B856=0,"",ROUND(C856/B856*100,1))</f>
        <v>116.5</v>
      </c>
      <c r="E856" s="244"/>
      <c r="F856" s="247">
        <v>2130304</v>
      </c>
      <c r="G856">
        <f>SUM(C856)</f>
        <v>1750</v>
      </c>
      <c r="H856" s="247" t="s">
        <v>703</v>
      </c>
    </row>
    <row r="857" ht="20.1" customHeight="1" spans="1:8">
      <c r="A857" s="267" t="s">
        <v>704</v>
      </c>
      <c r="B857" s="249">
        <f>VLOOKUP(F857,'[14]表二（旧）'!$F$5:$G$1311,2,FALSE)</f>
        <v>156</v>
      </c>
      <c r="C857" s="157">
        <v>430</v>
      </c>
      <c r="D857" s="246">
        <f>IF(B857=0,"",ROUND(C857/B857*100,1))</f>
        <v>275.6</v>
      </c>
      <c r="E857" s="244"/>
      <c r="F857" s="247">
        <v>2130305</v>
      </c>
      <c r="G857">
        <f>SUM(C857)</f>
        <v>430</v>
      </c>
      <c r="H857" s="247" t="s">
        <v>704</v>
      </c>
    </row>
    <row r="858" ht="20.1" customHeight="1" spans="1:8">
      <c r="A858" s="267" t="s">
        <v>705</v>
      </c>
      <c r="B858" s="249">
        <f>VLOOKUP(F858,'[14]表二（旧）'!$F$5:$G$1311,2,FALSE)</f>
        <v>328</v>
      </c>
      <c r="C858" s="157"/>
      <c r="D858" s="246">
        <f>IF(B858=0,"",ROUND(C858/B858*100,1))</f>
        <v>0</v>
      </c>
      <c r="E858" s="244"/>
      <c r="F858" s="247">
        <v>2130306</v>
      </c>
      <c r="G858">
        <f>SUM(C858)</f>
        <v>0</v>
      </c>
      <c r="H858" s="247" t="s">
        <v>705</v>
      </c>
    </row>
    <row r="859" ht="20.1" customHeight="1" spans="1:8">
      <c r="A859" s="267" t="s">
        <v>706</v>
      </c>
      <c r="B859" s="249">
        <f>VLOOKUP(F859,'[14]表二（旧）'!$F$5:$G$1311,2,FALSE)</f>
        <v>0</v>
      </c>
      <c r="C859" s="157"/>
      <c r="D859" s="246" t="str">
        <f>IF(B859=0,"",ROUND(C859/B859*100,1))</f>
        <v/>
      </c>
      <c r="E859" s="244"/>
      <c r="F859" s="247">
        <v>2130307</v>
      </c>
      <c r="G859">
        <f>SUM(C859)</f>
        <v>0</v>
      </c>
      <c r="H859" s="247" t="s">
        <v>706</v>
      </c>
    </row>
    <row r="860" ht="20.1" customHeight="1" spans="1:8">
      <c r="A860" s="267" t="s">
        <v>707</v>
      </c>
      <c r="B860" s="249">
        <f>VLOOKUP(F860,'[14]表二（旧）'!$F$5:$G$1311,2,FALSE)</f>
        <v>0</v>
      </c>
      <c r="C860" s="157"/>
      <c r="D860" s="246" t="str">
        <f>IF(B860=0,"",ROUND(C860/B860*100,1))</f>
        <v/>
      </c>
      <c r="E860" s="244"/>
      <c r="F860" s="247">
        <v>2130308</v>
      </c>
      <c r="G860">
        <f>SUM(C860)</f>
        <v>0</v>
      </c>
      <c r="H860" s="247" t="s">
        <v>707</v>
      </c>
    </row>
    <row r="861" ht="20.1" customHeight="1" spans="1:8">
      <c r="A861" s="267" t="s">
        <v>708</v>
      </c>
      <c r="B861" s="249">
        <f>VLOOKUP(F861,'[14]表二（旧）'!$F$5:$G$1311,2,FALSE)</f>
        <v>6</v>
      </c>
      <c r="C861" s="157"/>
      <c r="D861" s="246">
        <f>IF(B861=0,"",ROUND(C861/B861*100,1))</f>
        <v>0</v>
      </c>
      <c r="E861" s="244"/>
      <c r="F861" s="247">
        <v>2130309</v>
      </c>
      <c r="G861">
        <f>SUM(C861)</f>
        <v>0</v>
      </c>
      <c r="H861" s="247" t="s">
        <v>708</v>
      </c>
    </row>
    <row r="862" ht="20.1" customHeight="1" spans="1:8">
      <c r="A862" s="267" t="s">
        <v>709</v>
      </c>
      <c r="B862" s="249">
        <f>VLOOKUP(F862,'[14]表二（旧）'!$F$5:$G$1311,2,FALSE)</f>
        <v>0</v>
      </c>
      <c r="C862" s="157"/>
      <c r="D862" s="246" t="str">
        <f>IF(B862=0,"",ROUND(C862/B862*100,1))</f>
        <v/>
      </c>
      <c r="E862" s="244"/>
      <c r="F862" s="247">
        <v>2130310</v>
      </c>
      <c r="G862">
        <f>SUM(C862)</f>
        <v>0</v>
      </c>
      <c r="H862" s="247" t="s">
        <v>709</v>
      </c>
    </row>
    <row r="863" ht="20.1" customHeight="1" spans="1:8">
      <c r="A863" s="267" t="s">
        <v>710</v>
      </c>
      <c r="B863" s="249">
        <f>VLOOKUP(F863,'[14]表二（旧）'!$F$5:$G$1311,2,FALSE)</f>
        <v>15</v>
      </c>
      <c r="C863" s="157"/>
      <c r="D863" s="246">
        <f>IF(B863=0,"",ROUND(C863/B863*100,1))</f>
        <v>0</v>
      </c>
      <c r="E863" s="244"/>
      <c r="F863" s="247">
        <v>2130311</v>
      </c>
      <c r="G863">
        <f>SUM(C863)</f>
        <v>0</v>
      </c>
      <c r="H863" s="247" t="s">
        <v>710</v>
      </c>
    </row>
    <row r="864" ht="20.1" customHeight="1" spans="1:8">
      <c r="A864" s="267" t="s">
        <v>711</v>
      </c>
      <c r="B864" s="249">
        <f>VLOOKUP(F864,'[14]表二（旧）'!$F$5:$G$1311,2,FALSE)</f>
        <v>0</v>
      </c>
      <c r="C864" s="157"/>
      <c r="D864" s="246" t="str">
        <f>IF(B864=0,"",ROUND(C864/B864*100,1))</f>
        <v/>
      </c>
      <c r="E864" s="244"/>
      <c r="F864" s="247">
        <v>2130312</v>
      </c>
      <c r="G864">
        <f>SUM(C864)</f>
        <v>0</v>
      </c>
      <c r="H864" s="247" t="s">
        <v>711</v>
      </c>
    </row>
    <row r="865" ht="20.1" customHeight="1" spans="1:8">
      <c r="A865" s="267" t="s">
        <v>712</v>
      </c>
      <c r="B865" s="249">
        <f>VLOOKUP(F865,'[14]表二（旧）'!$F$5:$G$1311,2,FALSE)</f>
        <v>0</v>
      </c>
      <c r="C865" s="157"/>
      <c r="D865" s="246" t="str">
        <f>IF(B865=0,"",ROUND(C865/B865*100,1))</f>
        <v/>
      </c>
      <c r="E865" s="244"/>
      <c r="F865" s="247">
        <v>2130313</v>
      </c>
      <c r="G865">
        <f>SUM(C865)</f>
        <v>0</v>
      </c>
      <c r="H865" s="247" t="s">
        <v>712</v>
      </c>
    </row>
    <row r="866" ht="20.1" customHeight="1" spans="1:8">
      <c r="A866" s="267" t="s">
        <v>713</v>
      </c>
      <c r="B866" s="249">
        <f>VLOOKUP(F866,'[14]表二（旧）'!$F$5:$G$1311,2,FALSE)</f>
        <v>710</v>
      </c>
      <c r="C866" s="157">
        <v>220</v>
      </c>
      <c r="D866" s="246">
        <f>IF(B866=0,"",ROUND(C866/B866*100,1))</f>
        <v>31</v>
      </c>
      <c r="E866" s="244"/>
      <c r="F866" s="247">
        <v>2130314</v>
      </c>
      <c r="G866">
        <f>SUM(C866)</f>
        <v>220</v>
      </c>
      <c r="H866" s="247" t="s">
        <v>713</v>
      </c>
    </row>
    <row r="867" ht="20.1" customHeight="1" spans="1:8">
      <c r="A867" s="267" t="s">
        <v>714</v>
      </c>
      <c r="B867" s="249">
        <f>VLOOKUP(F867,'[14]表二（旧）'!$F$5:$G$1311,2,FALSE)</f>
        <v>0</v>
      </c>
      <c r="C867" s="157">
        <v>25</v>
      </c>
      <c r="D867" s="246" t="str">
        <f>IF(B867=0,"",ROUND(C867/B867*100,1))</f>
        <v/>
      </c>
      <c r="E867" s="244"/>
      <c r="F867" s="247">
        <v>2130315</v>
      </c>
      <c r="G867">
        <f>SUM(C867)</f>
        <v>25</v>
      </c>
      <c r="H867" s="247" t="s">
        <v>714</v>
      </c>
    </row>
    <row r="868" ht="20.1" customHeight="1" spans="1:8">
      <c r="A868" s="267" t="s">
        <v>715</v>
      </c>
      <c r="B868" s="249">
        <f>VLOOKUP(F868,'[14]表二（旧）'!$F$5:$G$1311,2,FALSE)</f>
        <v>1755</v>
      </c>
      <c r="C868" s="157">
        <v>671</v>
      </c>
      <c r="D868" s="246">
        <f>IF(B868=0,"",ROUND(C868/B868*100,1))</f>
        <v>38.2</v>
      </c>
      <c r="E868" s="244"/>
      <c r="F868" s="247">
        <v>2130316</v>
      </c>
      <c r="G868">
        <f>SUM(C868)</f>
        <v>671</v>
      </c>
      <c r="H868" s="247" t="s">
        <v>715</v>
      </c>
    </row>
    <row r="869" ht="20.1" customHeight="1" spans="1:8">
      <c r="A869" s="267" t="s">
        <v>716</v>
      </c>
      <c r="B869" s="249">
        <f>VLOOKUP(F869,'[14]表二（旧）'!$F$5:$G$1311,2,FALSE)</f>
        <v>0</v>
      </c>
      <c r="C869" s="157"/>
      <c r="D869" s="246" t="str">
        <f>IF(B869=0,"",ROUND(C869/B869*100,1))</f>
        <v/>
      </c>
      <c r="E869" s="244"/>
      <c r="F869" s="247">
        <v>2130317</v>
      </c>
      <c r="G869">
        <f>SUM(C869)</f>
        <v>0</v>
      </c>
      <c r="H869" s="247" t="s">
        <v>716</v>
      </c>
    </row>
    <row r="870" ht="20.1" customHeight="1" spans="1:8">
      <c r="A870" s="267" t="s">
        <v>717</v>
      </c>
      <c r="B870" s="249">
        <f>VLOOKUP(F870,'[14]表二（旧）'!$F$5:$G$1311,2,FALSE)</f>
        <v>0</v>
      </c>
      <c r="C870" s="157"/>
      <c r="D870" s="246" t="str">
        <f>IF(B870=0,"",ROUND(C870/B870*100,1))</f>
        <v/>
      </c>
      <c r="E870" s="244"/>
      <c r="F870" s="247">
        <v>2130318</v>
      </c>
      <c r="G870">
        <f>SUM(C870)</f>
        <v>0</v>
      </c>
      <c r="H870" s="247" t="s">
        <v>717</v>
      </c>
    </row>
    <row r="871" ht="20.1" customHeight="1" spans="1:8">
      <c r="A871" s="267" t="s">
        <v>718</v>
      </c>
      <c r="B871" s="249">
        <f>VLOOKUP(F871,'[14]表二（旧）'!$F$5:$G$1311,2,FALSE)</f>
        <v>0</v>
      </c>
      <c r="C871" s="157"/>
      <c r="D871" s="246" t="str">
        <f>IF(B871=0,"",ROUND(C871/B871*100,1))</f>
        <v/>
      </c>
      <c r="E871" s="244"/>
      <c r="F871" s="247">
        <v>2130319</v>
      </c>
      <c r="G871">
        <f>SUM(C871)</f>
        <v>0</v>
      </c>
      <c r="H871" s="247" t="s">
        <v>718</v>
      </c>
    </row>
    <row r="872" ht="20.1" customHeight="1" spans="1:8">
      <c r="A872" s="267" t="s">
        <v>719</v>
      </c>
      <c r="B872" s="249">
        <f>VLOOKUP(F872,'[14]表二（旧）'!$F$5:$G$1311,2,FALSE)</f>
        <v>0</v>
      </c>
      <c r="C872" s="157">
        <v>7</v>
      </c>
      <c r="D872" s="246" t="str">
        <f>IF(B872=0,"",ROUND(C872/B872*100,1))</f>
        <v/>
      </c>
      <c r="E872" s="244"/>
      <c r="F872" s="247">
        <v>2130321</v>
      </c>
      <c r="G872">
        <f>SUM(C872)</f>
        <v>7</v>
      </c>
      <c r="H872" s="247" t="s">
        <v>719</v>
      </c>
    </row>
    <row r="873" ht="20.1" customHeight="1" spans="1:8">
      <c r="A873" s="267" t="s">
        <v>720</v>
      </c>
      <c r="B873" s="249">
        <f>VLOOKUP(F873,'[14]表二（旧）'!$F$5:$G$1311,2,FALSE)</f>
        <v>0</v>
      </c>
      <c r="C873" s="157"/>
      <c r="D873" s="246" t="str">
        <f>IF(B873=0,"",ROUND(C873/B873*100,1))</f>
        <v/>
      </c>
      <c r="E873" s="244"/>
      <c r="F873" s="247">
        <v>2130322</v>
      </c>
      <c r="G873">
        <f>SUM(C873)</f>
        <v>0</v>
      </c>
      <c r="H873" s="247" t="s">
        <v>720</v>
      </c>
    </row>
    <row r="874" ht="20.1" customHeight="1" spans="1:8">
      <c r="A874" s="267" t="s">
        <v>693</v>
      </c>
      <c r="B874" s="249">
        <f>VLOOKUP(F874,'[14]表二（旧）'!$F$5:$G$1311,2,FALSE)</f>
        <v>0</v>
      </c>
      <c r="C874" s="157"/>
      <c r="D874" s="246" t="str">
        <f>IF(B874=0,"",ROUND(C874/B874*100,1))</f>
        <v/>
      </c>
      <c r="E874" s="244"/>
      <c r="F874" s="247">
        <v>2130333</v>
      </c>
      <c r="G874">
        <f>SUM(C874)</f>
        <v>0</v>
      </c>
      <c r="H874" s="247" t="s">
        <v>693</v>
      </c>
    </row>
    <row r="875" ht="20.1" customHeight="1" spans="1:8">
      <c r="A875" s="267" t="s">
        <v>721</v>
      </c>
      <c r="B875" s="249">
        <f>VLOOKUP(F875,'[14]表二（旧）'!$F$5:$G$1311,2,FALSE)</f>
        <v>0</v>
      </c>
      <c r="C875" s="157"/>
      <c r="D875" s="246" t="str">
        <f>IF(B875=0,"",ROUND(C875/B875*100,1))</f>
        <v/>
      </c>
      <c r="E875" s="244"/>
      <c r="F875" s="247">
        <v>2130334</v>
      </c>
      <c r="G875">
        <f>SUM(C875)</f>
        <v>0</v>
      </c>
      <c r="H875" s="247" t="s">
        <v>721</v>
      </c>
    </row>
    <row r="876" ht="20.1" customHeight="1" spans="1:8">
      <c r="A876" s="267" t="s">
        <v>722</v>
      </c>
      <c r="B876" s="249">
        <f>VLOOKUP(F876,'[14]表二（旧）'!$F$5:$G$1311,2,FALSE)</f>
        <v>625</v>
      </c>
      <c r="C876" s="157">
        <v>1559</v>
      </c>
      <c r="D876" s="246">
        <f>IF(B876=0,"",ROUND(C876/B876*100,1))</f>
        <v>249.4</v>
      </c>
      <c r="E876" s="244"/>
      <c r="F876" s="247">
        <v>2130335</v>
      </c>
      <c r="G876">
        <f>SUM(C876)</f>
        <v>1559</v>
      </c>
      <c r="H876" s="247" t="s">
        <v>722</v>
      </c>
    </row>
    <row r="877" ht="20.1" customHeight="1" spans="1:8">
      <c r="A877" s="267" t="s">
        <v>723</v>
      </c>
      <c r="B877" s="258">
        <f>VLOOKUP(F877,'[14]表二（旧）'!$F$5:$G$1311,2,FALSE)+VLOOKUP(2130332,'[14]表二（旧）'!$F$5:$G$1311,2,FALSE)</f>
        <v>119</v>
      </c>
      <c r="C877" s="157">
        <v>30</v>
      </c>
      <c r="D877" s="246">
        <f>IF(B877=0,"",ROUND(C877/B877*100,1))</f>
        <v>25.2</v>
      </c>
      <c r="E877" s="244"/>
      <c r="F877" s="247">
        <v>2130399</v>
      </c>
      <c r="G877">
        <f>SUM(C877)</f>
        <v>30</v>
      </c>
      <c r="H877" s="247" t="s">
        <v>723</v>
      </c>
    </row>
    <row r="878" ht="20.1" customHeight="1" spans="1:8">
      <c r="A878" s="267" t="s">
        <v>724</v>
      </c>
      <c r="B878" s="245">
        <f>SUM(B879:B888)</f>
        <v>1095</v>
      </c>
      <c r="C878" s="245">
        <f>SUM(C879:C888)</f>
        <v>20</v>
      </c>
      <c r="D878" s="246">
        <f>IF(B878=0,"",ROUND(C878/B878*100,1))</f>
        <v>1.8</v>
      </c>
      <c r="E878" s="244"/>
      <c r="F878" s="247">
        <v>21304</v>
      </c>
      <c r="G878">
        <f>SUM(C878)</f>
        <v>20</v>
      </c>
      <c r="H878" s="247" t="s">
        <v>724</v>
      </c>
    </row>
    <row r="879" ht="20.1" customHeight="1" spans="1:8">
      <c r="A879" s="267" t="s">
        <v>655</v>
      </c>
      <c r="B879" s="249">
        <f>VLOOKUP(F879,'[14]表二（旧）'!$F$5:$G$1311,2,FALSE)</f>
        <v>0</v>
      </c>
      <c r="C879" s="157"/>
      <c r="D879" s="246" t="str">
        <f>IF(B879=0,"",ROUND(C879/B879*100,1))</f>
        <v/>
      </c>
      <c r="E879" s="244"/>
      <c r="F879" s="247">
        <v>2130401</v>
      </c>
      <c r="G879">
        <f>SUM(C879)</f>
        <v>0</v>
      </c>
      <c r="H879" s="247" t="s">
        <v>655</v>
      </c>
    </row>
    <row r="880" ht="20.1" customHeight="1" spans="1:8">
      <c r="A880" s="267" t="s">
        <v>656</v>
      </c>
      <c r="B880" s="249">
        <f>VLOOKUP(F880,'[14]表二（旧）'!$F$5:$G$1311,2,FALSE)</f>
        <v>25</v>
      </c>
      <c r="C880" s="157"/>
      <c r="D880" s="246">
        <f>IF(B880=0,"",ROUND(C880/B880*100,1))</f>
        <v>0</v>
      </c>
      <c r="E880" s="244"/>
      <c r="F880" s="247">
        <v>2130402</v>
      </c>
      <c r="G880">
        <f>SUM(C880)</f>
        <v>0</v>
      </c>
      <c r="H880" s="247" t="s">
        <v>656</v>
      </c>
    </row>
    <row r="881" ht="20.1" customHeight="1" spans="1:8">
      <c r="A881" s="267" t="s">
        <v>657</v>
      </c>
      <c r="B881" s="249">
        <f>VLOOKUP(F881,'[14]表二（旧）'!$F$5:$G$1311,2,FALSE)</f>
        <v>0</v>
      </c>
      <c r="C881" s="157"/>
      <c r="D881" s="246" t="str">
        <f>IF(B881=0,"",ROUND(C881/B881*100,1))</f>
        <v/>
      </c>
      <c r="E881" s="244"/>
      <c r="F881" s="247">
        <v>2130403</v>
      </c>
      <c r="G881">
        <f>SUM(C881)</f>
        <v>0</v>
      </c>
      <c r="H881" s="247" t="s">
        <v>657</v>
      </c>
    </row>
    <row r="882" ht="20.1" customHeight="1" spans="1:8">
      <c r="A882" s="267" t="s">
        <v>725</v>
      </c>
      <c r="B882" s="249">
        <f>VLOOKUP(F882,'[14]表二（旧）'!$F$5:$G$1311,2,FALSE)</f>
        <v>0</v>
      </c>
      <c r="C882" s="157"/>
      <c r="D882" s="246" t="str">
        <f>IF(B882=0,"",ROUND(C882/B882*100,1))</f>
        <v/>
      </c>
      <c r="E882" s="244"/>
      <c r="F882" s="247">
        <v>2130404</v>
      </c>
      <c r="G882">
        <f>SUM(C882)</f>
        <v>0</v>
      </c>
      <c r="H882" s="247" t="s">
        <v>725</v>
      </c>
    </row>
    <row r="883" ht="20.1" customHeight="1" spans="1:8">
      <c r="A883" s="267" t="s">
        <v>726</v>
      </c>
      <c r="B883" s="249">
        <f>VLOOKUP(F883,'[14]表二（旧）'!$F$5:$G$1311,2,FALSE)</f>
        <v>0</v>
      </c>
      <c r="C883" s="157"/>
      <c r="D883" s="246" t="str">
        <f>IF(B883=0,"",ROUND(C883/B883*100,1))</f>
        <v/>
      </c>
      <c r="E883" s="244"/>
      <c r="F883" s="247">
        <v>2130405</v>
      </c>
      <c r="G883">
        <f>SUM(C883)</f>
        <v>0</v>
      </c>
      <c r="H883" s="247" t="s">
        <v>726</v>
      </c>
    </row>
    <row r="884" ht="20.1" customHeight="1" spans="1:8">
      <c r="A884" s="267" t="s">
        <v>727</v>
      </c>
      <c r="B884" s="249">
        <f>VLOOKUP(F884,'[14]表二（旧）'!$F$5:$G$1311,2,FALSE)</f>
        <v>0</v>
      </c>
      <c r="C884" s="157"/>
      <c r="D884" s="246" t="str">
        <f>IF(B884=0,"",ROUND(C884/B884*100,1))</f>
        <v/>
      </c>
      <c r="E884" s="244"/>
      <c r="F884" s="247">
        <v>2130406</v>
      </c>
      <c r="G884">
        <f>SUM(C884)</f>
        <v>0</v>
      </c>
      <c r="H884" s="247" t="s">
        <v>727</v>
      </c>
    </row>
    <row r="885" ht="20.1" customHeight="1" spans="1:8">
      <c r="A885" s="267" t="s">
        <v>728</v>
      </c>
      <c r="B885" s="249">
        <f>VLOOKUP(F885,'[14]表二（旧）'!$F$5:$G$1311,2,FALSE)</f>
        <v>0</v>
      </c>
      <c r="C885" s="157"/>
      <c r="D885" s="246" t="str">
        <f>IF(B885=0,"",ROUND(C885/B885*100,1))</f>
        <v/>
      </c>
      <c r="E885" s="244"/>
      <c r="F885" s="247">
        <v>2130407</v>
      </c>
      <c r="G885">
        <f>SUM(C885)</f>
        <v>0</v>
      </c>
      <c r="H885" s="247" t="s">
        <v>728</v>
      </c>
    </row>
    <row r="886" ht="20.1" customHeight="1" spans="1:8">
      <c r="A886" s="267" t="s">
        <v>729</v>
      </c>
      <c r="B886" s="249">
        <f>VLOOKUP(F886,'[14]表二（旧）'!$F$5:$G$1311,2,FALSE)</f>
        <v>0</v>
      </c>
      <c r="C886" s="157"/>
      <c r="D886" s="246" t="str">
        <f>IF(B886=0,"",ROUND(C886/B886*100,1))</f>
        <v/>
      </c>
      <c r="E886" s="244"/>
      <c r="F886" s="247">
        <v>2130408</v>
      </c>
      <c r="G886">
        <f>SUM(C886)</f>
        <v>0</v>
      </c>
      <c r="H886" s="247" t="s">
        <v>729</v>
      </c>
    </row>
    <row r="887" ht="20.1" customHeight="1" spans="1:8">
      <c r="A887" s="267" t="s">
        <v>730</v>
      </c>
      <c r="B887" s="249">
        <f>VLOOKUP(F887,'[14]表二（旧）'!$F$5:$G$1311,2,FALSE)</f>
        <v>0</v>
      </c>
      <c r="C887" s="157"/>
      <c r="D887" s="246" t="str">
        <f>IF(B887=0,"",ROUND(C887/B887*100,1))</f>
        <v/>
      </c>
      <c r="E887" s="244"/>
      <c r="F887" s="247">
        <v>2130409</v>
      </c>
      <c r="G887">
        <f>SUM(C887)</f>
        <v>0</v>
      </c>
      <c r="H887" s="247" t="s">
        <v>730</v>
      </c>
    </row>
    <row r="888" ht="20.1" customHeight="1" spans="1:8">
      <c r="A888" s="267" t="s">
        <v>731</v>
      </c>
      <c r="B888" s="249">
        <f>VLOOKUP(F888,'[14]表二（旧）'!$F$5:$G$1311,2,FALSE)</f>
        <v>1070</v>
      </c>
      <c r="C888" s="157">
        <v>20</v>
      </c>
      <c r="D888" s="246">
        <f>IF(B888=0,"",ROUND(C888/B888*100,1))</f>
        <v>1.9</v>
      </c>
      <c r="E888" s="244"/>
      <c r="F888" s="247">
        <v>2130499</v>
      </c>
      <c r="G888">
        <f>SUM(C888)</f>
        <v>20</v>
      </c>
      <c r="H888" s="247" t="s">
        <v>731</v>
      </c>
    </row>
    <row r="889" ht="20.1" customHeight="1" spans="1:8">
      <c r="A889" s="267" t="s">
        <v>732</v>
      </c>
      <c r="B889" s="245">
        <f>SUM(B890:B899)</f>
        <v>59672</v>
      </c>
      <c r="C889" s="245">
        <f>SUM(C890:C899)</f>
        <v>14013</v>
      </c>
      <c r="D889" s="246">
        <f>IF(B889=0,"",ROUND(C889/B889*100,1))</f>
        <v>23.5</v>
      </c>
      <c r="E889" s="244"/>
      <c r="F889" s="247">
        <v>21305</v>
      </c>
      <c r="G889">
        <f>SUM(C889)</f>
        <v>14013</v>
      </c>
      <c r="H889" s="247" t="s">
        <v>732</v>
      </c>
    </row>
    <row r="890" ht="20.1" customHeight="1" spans="1:8">
      <c r="A890" s="267" t="s">
        <v>655</v>
      </c>
      <c r="B890" s="249">
        <f>VLOOKUP(F890,'[14]表二（旧）'!$F$5:$G$1311,2,FALSE)</f>
        <v>31</v>
      </c>
      <c r="C890" s="157"/>
      <c r="D890" s="246">
        <f>IF(B890=0,"",ROUND(C890/B890*100,1))</f>
        <v>0</v>
      </c>
      <c r="E890" s="244"/>
      <c r="F890" s="247">
        <v>2130501</v>
      </c>
      <c r="G890">
        <f>SUM(C890)</f>
        <v>0</v>
      </c>
      <c r="H890" s="247" t="s">
        <v>655</v>
      </c>
    </row>
    <row r="891" ht="20.1" customHeight="1" spans="1:8">
      <c r="A891" s="267" t="s">
        <v>656</v>
      </c>
      <c r="B891" s="249">
        <f>VLOOKUP(F891,'[14]表二（旧）'!$F$5:$G$1311,2,FALSE)</f>
        <v>102</v>
      </c>
      <c r="C891" s="157">
        <v>152</v>
      </c>
      <c r="D891" s="246">
        <f>IF(B891=0,"",ROUND(C891/B891*100,1))</f>
        <v>149</v>
      </c>
      <c r="E891" s="244"/>
      <c r="F891" s="247">
        <v>2130502</v>
      </c>
      <c r="G891">
        <f>SUM(C891)</f>
        <v>152</v>
      </c>
      <c r="H891" s="247" t="s">
        <v>656</v>
      </c>
    </row>
    <row r="892" ht="20.1" customHeight="1" spans="1:8">
      <c r="A892" s="267" t="s">
        <v>657</v>
      </c>
      <c r="B892" s="249">
        <f>VLOOKUP(F892,'[14]表二（旧）'!$F$5:$G$1311,2,FALSE)</f>
        <v>0</v>
      </c>
      <c r="C892" s="157"/>
      <c r="D892" s="246" t="str">
        <f>IF(B892=0,"",ROUND(C892/B892*100,1))</f>
        <v/>
      </c>
      <c r="E892" s="244"/>
      <c r="F892" s="247">
        <v>2130503</v>
      </c>
      <c r="G892">
        <f>SUM(C892)</f>
        <v>0</v>
      </c>
      <c r="H892" s="247" t="s">
        <v>657</v>
      </c>
    </row>
    <row r="893" ht="20.1" customHeight="1" spans="1:8">
      <c r="A893" s="267" t="s">
        <v>733</v>
      </c>
      <c r="B893" s="249">
        <f>VLOOKUP(F893,'[14]表二（旧）'!$F$5:$G$1311,2,FALSE)</f>
        <v>29053</v>
      </c>
      <c r="C893" s="157">
        <v>7029</v>
      </c>
      <c r="D893" s="246">
        <f>IF(B893=0,"",ROUND(C893/B893*100,1))</f>
        <v>24.2</v>
      </c>
      <c r="E893" s="244"/>
      <c r="F893" s="247">
        <v>2130504</v>
      </c>
      <c r="G893">
        <f>SUM(C893)</f>
        <v>7029</v>
      </c>
      <c r="H893" s="247" t="s">
        <v>733</v>
      </c>
    </row>
    <row r="894" ht="20.1" customHeight="1" spans="1:8">
      <c r="A894" s="267" t="s">
        <v>734</v>
      </c>
      <c r="B894" s="249">
        <f>VLOOKUP(F894,'[14]表二（旧）'!$F$5:$G$1311,2,FALSE)</f>
        <v>5211</v>
      </c>
      <c r="C894" s="157"/>
      <c r="D894" s="246">
        <f>IF(B894=0,"",ROUND(C894/B894*100,1))</f>
        <v>0</v>
      </c>
      <c r="E894" s="244"/>
      <c r="F894" s="247">
        <v>2130505</v>
      </c>
      <c r="G894">
        <f>SUM(C894)</f>
        <v>0</v>
      </c>
      <c r="H894" s="247" t="s">
        <v>734</v>
      </c>
    </row>
    <row r="895" ht="20.1" customHeight="1" spans="1:8">
      <c r="A895" s="267" t="s">
        <v>735</v>
      </c>
      <c r="B895" s="249">
        <f>VLOOKUP(F895,'[14]表二（旧）'!$F$5:$G$1311,2,FALSE)</f>
        <v>20575</v>
      </c>
      <c r="C895" s="157">
        <v>503</v>
      </c>
      <c r="D895" s="246">
        <f>IF(B895=0,"",ROUND(C895/B895*100,1))</f>
        <v>2.4</v>
      </c>
      <c r="E895" s="244"/>
      <c r="F895" s="247">
        <v>2130506</v>
      </c>
      <c r="G895">
        <f>SUM(C895)</f>
        <v>503</v>
      </c>
      <c r="H895" s="247" t="s">
        <v>735</v>
      </c>
    </row>
    <row r="896" ht="20.1" customHeight="1" spans="1:8">
      <c r="A896" s="267" t="s">
        <v>736</v>
      </c>
      <c r="B896" s="249">
        <f>VLOOKUP(F896,'[14]表二（旧）'!$F$5:$G$1311,2,FALSE)</f>
        <v>487</v>
      </c>
      <c r="C896" s="157">
        <v>171</v>
      </c>
      <c r="D896" s="246">
        <f>IF(B896=0,"",ROUND(C896/B896*100,1))</f>
        <v>35.1</v>
      </c>
      <c r="E896" s="244"/>
      <c r="F896" s="247">
        <v>2130507</v>
      </c>
      <c r="G896">
        <f>SUM(C896)</f>
        <v>171</v>
      </c>
      <c r="H896" s="247" t="s">
        <v>736</v>
      </c>
    </row>
    <row r="897" ht="20.1" customHeight="1" spans="1:8">
      <c r="A897" s="267" t="s">
        <v>737</v>
      </c>
      <c r="B897" s="249">
        <f>VLOOKUP(F897,'[14]表二（旧）'!$F$5:$G$1311,2,FALSE)</f>
        <v>0</v>
      </c>
      <c r="C897" s="157"/>
      <c r="D897" s="246" t="str">
        <f>IF(B897=0,"",ROUND(C897/B897*100,1))</f>
        <v/>
      </c>
      <c r="E897" s="244"/>
      <c r="F897" s="247">
        <v>2130508</v>
      </c>
      <c r="G897">
        <f>SUM(C897)</f>
        <v>0</v>
      </c>
      <c r="H897" s="247" t="s">
        <v>738</v>
      </c>
    </row>
    <row r="898" ht="20.1" customHeight="1" spans="1:8">
      <c r="A898" s="267" t="s">
        <v>739</v>
      </c>
      <c r="B898" s="249">
        <f>VLOOKUP(F898,'[14]表二（旧）'!$F$5:$G$1311,2,FALSE)</f>
        <v>0</v>
      </c>
      <c r="C898" s="157"/>
      <c r="D898" s="246" t="str">
        <f>IF(B898=0,"",ROUND(C898/B898*100,1))</f>
        <v/>
      </c>
      <c r="E898" s="244"/>
      <c r="F898" s="247">
        <v>2130550</v>
      </c>
      <c r="G898">
        <f>SUM(C898)</f>
        <v>0</v>
      </c>
      <c r="H898" s="247" t="s">
        <v>739</v>
      </c>
    </row>
    <row r="899" ht="20.1" customHeight="1" spans="1:8">
      <c r="A899" s="267" t="s">
        <v>740</v>
      </c>
      <c r="B899" s="249">
        <f>VLOOKUP(F899,'[14]表二（旧）'!$F$5:$G$1311,2,FALSE)</f>
        <v>4213</v>
      </c>
      <c r="C899" s="157">
        <v>6158</v>
      </c>
      <c r="D899" s="246">
        <f>IF(B899=0,"",ROUND(C899/B899*100,1))</f>
        <v>146.2</v>
      </c>
      <c r="E899" s="244"/>
      <c r="F899" s="247">
        <v>2130599</v>
      </c>
      <c r="G899">
        <f>SUM(C899)</f>
        <v>6158</v>
      </c>
      <c r="H899" s="247" t="s">
        <v>740</v>
      </c>
    </row>
    <row r="900" ht="20.1" customHeight="1" spans="1:8">
      <c r="A900" s="267" t="s">
        <v>741</v>
      </c>
      <c r="B900" s="245">
        <f>SUM(B901:B905)</f>
        <v>299</v>
      </c>
      <c r="C900" s="245">
        <f>SUM(C901:C905)</f>
        <v>627</v>
      </c>
      <c r="D900" s="246">
        <f>IF(B900=0,"",ROUND(C900/B900*100,1))</f>
        <v>209.7</v>
      </c>
      <c r="E900" s="244"/>
      <c r="F900" s="247">
        <v>21306</v>
      </c>
      <c r="G900">
        <f>SUM(C900)</f>
        <v>627</v>
      </c>
      <c r="H900" s="247" t="s">
        <v>741</v>
      </c>
    </row>
    <row r="901" ht="20.1" customHeight="1" spans="1:8">
      <c r="A901" s="267" t="s">
        <v>742</v>
      </c>
      <c r="B901" s="249">
        <f>VLOOKUP(F901,'[14]表二（旧）'!$F$5:$G$1311,2,FALSE)</f>
        <v>278</v>
      </c>
      <c r="C901" s="157">
        <v>223</v>
      </c>
      <c r="D901" s="246">
        <f t="shared" ref="D901:D964" si="28">IF(B901=0,"",ROUND(C901/B901*100,1))</f>
        <v>80.2</v>
      </c>
      <c r="E901" s="244"/>
      <c r="F901" s="247">
        <v>2130601</v>
      </c>
      <c r="G901">
        <f t="shared" ref="G901:G964" si="29">SUM(C901)</f>
        <v>223</v>
      </c>
      <c r="H901" s="247" t="s">
        <v>742</v>
      </c>
    </row>
    <row r="902" ht="20.1" customHeight="1" spans="1:8">
      <c r="A902" s="267" t="s">
        <v>743</v>
      </c>
      <c r="B902" s="249">
        <f>VLOOKUP(F902,'[14]表二（旧）'!$F$5:$G$1311,2,FALSE)</f>
        <v>0</v>
      </c>
      <c r="C902" s="157"/>
      <c r="D902" s="246" t="str">
        <f>IF(B902=0,"",ROUND(C902/B902*100,1))</f>
        <v/>
      </c>
      <c r="E902" s="244"/>
      <c r="F902" s="247">
        <v>2130602</v>
      </c>
      <c r="G902">
        <f>SUM(C902)</f>
        <v>0</v>
      </c>
      <c r="H902" s="247" t="s">
        <v>743</v>
      </c>
    </row>
    <row r="903" ht="20.1" customHeight="1" spans="1:8">
      <c r="A903" s="267" t="s">
        <v>744</v>
      </c>
      <c r="B903" s="249">
        <f>VLOOKUP(F903,'[14]表二（旧）'!$F$5:$G$1311,2,FALSE)</f>
        <v>16</v>
      </c>
      <c r="C903" s="157">
        <v>404</v>
      </c>
      <c r="D903" s="246">
        <f>IF(B903=0,"",ROUND(C903/B903*100,1))</f>
        <v>2525</v>
      </c>
      <c r="E903" s="244"/>
      <c r="F903" s="247">
        <v>2130603</v>
      </c>
      <c r="G903">
        <f>SUM(C903)</f>
        <v>404</v>
      </c>
      <c r="H903" s="247" t="s">
        <v>744</v>
      </c>
    </row>
    <row r="904" ht="20.1" customHeight="1" spans="1:8">
      <c r="A904" s="267" t="s">
        <v>745</v>
      </c>
      <c r="B904" s="249">
        <f>VLOOKUP(F904,'[14]表二（旧）'!$F$5:$G$1311,2,FALSE)</f>
        <v>0</v>
      </c>
      <c r="C904" s="157"/>
      <c r="D904" s="246" t="str">
        <f>IF(B904=0,"",ROUND(C904/B904*100,1))</f>
        <v/>
      </c>
      <c r="E904" s="244"/>
      <c r="F904" s="247">
        <v>2130604</v>
      </c>
      <c r="G904">
        <f>SUM(C904)</f>
        <v>0</v>
      </c>
      <c r="H904" s="247" t="s">
        <v>745</v>
      </c>
    </row>
    <row r="905" ht="20.1" customHeight="1" spans="1:8">
      <c r="A905" s="267" t="s">
        <v>746</v>
      </c>
      <c r="B905" s="249">
        <f>VLOOKUP(F905,'[14]表二（旧）'!$F$5:$G$1311,2,FALSE)</f>
        <v>5</v>
      </c>
      <c r="C905" s="157"/>
      <c r="D905" s="246">
        <f>IF(B905=0,"",ROUND(C905/B905*100,1))</f>
        <v>0</v>
      </c>
      <c r="E905" s="244"/>
      <c r="F905" s="247">
        <v>2130699</v>
      </c>
      <c r="G905">
        <f>SUM(C905)</f>
        <v>0</v>
      </c>
      <c r="H905" s="247" t="s">
        <v>746</v>
      </c>
    </row>
    <row r="906" ht="20.1" customHeight="1" spans="1:8">
      <c r="A906" s="267" t="s">
        <v>747</v>
      </c>
      <c r="B906" s="245">
        <f>SUM(B907:B912)</f>
        <v>5428</v>
      </c>
      <c r="C906" s="245">
        <f>SUM(C907:C912)</f>
        <v>5156</v>
      </c>
      <c r="D906" s="246">
        <f>IF(B906=0,"",ROUND(C906/B906*100,1))</f>
        <v>95</v>
      </c>
      <c r="E906" s="244"/>
      <c r="F906" s="247">
        <v>21307</v>
      </c>
      <c r="G906">
        <f>SUM(C906)</f>
        <v>5156</v>
      </c>
      <c r="H906" s="247" t="s">
        <v>747</v>
      </c>
    </row>
    <row r="907" ht="20.1" customHeight="1" spans="1:8">
      <c r="A907" s="267" t="s">
        <v>748</v>
      </c>
      <c r="B907" s="249">
        <f>VLOOKUP(F907,'[14]表二（旧）'!$F$5:$G$1311,2,FALSE)</f>
        <v>25</v>
      </c>
      <c r="C907" s="157"/>
      <c r="D907" s="246">
        <f>IF(B907=0,"",ROUND(C907/B907*100,1))</f>
        <v>0</v>
      </c>
      <c r="E907" s="244"/>
      <c r="F907" s="247">
        <v>2130701</v>
      </c>
      <c r="G907">
        <f>SUM(C907)</f>
        <v>0</v>
      </c>
      <c r="H907" s="247" t="s">
        <v>748</v>
      </c>
    </row>
    <row r="908" ht="20.1" customHeight="1" spans="1:8">
      <c r="A908" s="267" t="s">
        <v>749</v>
      </c>
      <c r="B908" s="249">
        <f>VLOOKUP(F908,'[14]表二（旧）'!$F$5:$G$1311,2,FALSE)</f>
        <v>0</v>
      </c>
      <c r="C908" s="157"/>
      <c r="D908" s="246" t="str">
        <f>IF(B908=0,"",ROUND(C908/B908*100,1))</f>
        <v/>
      </c>
      <c r="E908" s="244"/>
      <c r="F908" s="247">
        <v>2130704</v>
      </c>
      <c r="G908">
        <f>SUM(C908)</f>
        <v>0</v>
      </c>
      <c r="H908" s="247" t="s">
        <v>749</v>
      </c>
    </row>
    <row r="909" ht="20.1" customHeight="1" spans="1:8">
      <c r="A909" s="267" t="s">
        <v>750</v>
      </c>
      <c r="B909" s="249">
        <f>VLOOKUP(F909,'[14]表二（旧）'!$F$5:$G$1311,2,FALSE)</f>
        <v>4503</v>
      </c>
      <c r="C909" s="157">
        <v>5156</v>
      </c>
      <c r="D909" s="246">
        <f>IF(B909=0,"",ROUND(C909/B909*100,1))</f>
        <v>114.5</v>
      </c>
      <c r="E909" s="244"/>
      <c r="F909" s="247">
        <v>2130705</v>
      </c>
      <c r="G909">
        <f>SUM(C909)</f>
        <v>5156</v>
      </c>
      <c r="H909" s="247" t="s">
        <v>750</v>
      </c>
    </row>
    <row r="910" ht="20.1" customHeight="1" spans="1:8">
      <c r="A910" s="267" t="s">
        <v>751</v>
      </c>
      <c r="B910" s="249">
        <f>VLOOKUP(F910,'[14]表二（旧）'!$F$5:$G$1311,2,FALSE)</f>
        <v>900</v>
      </c>
      <c r="C910" s="157"/>
      <c r="D910" s="246">
        <f>IF(B910=0,"",ROUND(C910/B910*100,1))</f>
        <v>0</v>
      </c>
      <c r="E910" s="244"/>
      <c r="F910" s="247">
        <v>2130706</v>
      </c>
      <c r="G910">
        <f>SUM(C910)</f>
        <v>0</v>
      </c>
      <c r="H910" s="247" t="s">
        <v>751</v>
      </c>
    </row>
    <row r="911" ht="20.1" customHeight="1" spans="1:8">
      <c r="A911" s="267" t="s">
        <v>752</v>
      </c>
      <c r="B911" s="249">
        <f>VLOOKUP(F911,'[14]表二（旧）'!$F$5:$G$1311,2,FALSE)</f>
        <v>0</v>
      </c>
      <c r="C911" s="157"/>
      <c r="D911" s="246" t="str">
        <f>IF(B911=0,"",ROUND(C911/B911*100,1))</f>
        <v/>
      </c>
      <c r="E911" s="244"/>
      <c r="F911" s="247">
        <v>2130707</v>
      </c>
      <c r="G911">
        <f>SUM(C911)</f>
        <v>0</v>
      </c>
      <c r="H911" s="247" t="s">
        <v>752</v>
      </c>
    </row>
    <row r="912" ht="20.1" customHeight="1" spans="1:8">
      <c r="A912" s="267" t="s">
        <v>753</v>
      </c>
      <c r="B912" s="249">
        <f>VLOOKUP(F912,'[14]表二（旧）'!$F$5:$G$1311,2,FALSE)</f>
        <v>0</v>
      </c>
      <c r="C912" s="157"/>
      <c r="D912" s="246" t="str">
        <f>IF(B912=0,"",ROUND(C912/B912*100,1))</f>
        <v/>
      </c>
      <c r="E912" s="244"/>
      <c r="F912" s="247">
        <v>2130799</v>
      </c>
      <c r="G912">
        <f>SUM(C912)</f>
        <v>0</v>
      </c>
      <c r="H912" s="247" t="s">
        <v>753</v>
      </c>
    </row>
    <row r="913" ht="20.1" customHeight="1" spans="1:8">
      <c r="A913" s="267" t="s">
        <v>754</v>
      </c>
      <c r="B913" s="245">
        <f>SUM(B914:B919)</f>
        <v>3646</v>
      </c>
      <c r="C913" s="245">
        <f>SUM(C914:C919)</f>
        <v>4387</v>
      </c>
      <c r="D913" s="246">
        <f>IF(B913=0,"",ROUND(C913/B913*100,1))</f>
        <v>120.3</v>
      </c>
      <c r="E913" s="244"/>
      <c r="F913" s="247">
        <v>21308</v>
      </c>
      <c r="G913">
        <f>SUM(C913)</f>
        <v>4387</v>
      </c>
      <c r="H913" s="247" t="s">
        <v>754</v>
      </c>
    </row>
    <row r="914" ht="20.1" customHeight="1" spans="1:8">
      <c r="A914" s="267" t="s">
        <v>755</v>
      </c>
      <c r="B914" s="249">
        <f>VLOOKUP(F914,'[14]表二（旧）'!$F$5:$G$1311,2,FALSE)</f>
        <v>5</v>
      </c>
      <c r="C914" s="157"/>
      <c r="D914" s="246">
        <f>IF(B914=0,"",ROUND(C914/B914*100,1))</f>
        <v>0</v>
      </c>
      <c r="E914" s="244"/>
      <c r="F914" s="247">
        <v>2130801</v>
      </c>
      <c r="G914">
        <f>SUM(C914)</f>
        <v>0</v>
      </c>
      <c r="H914" s="247" t="s">
        <v>755</v>
      </c>
    </row>
    <row r="915" ht="20.1" customHeight="1" spans="1:8">
      <c r="A915" s="267" t="s">
        <v>756</v>
      </c>
      <c r="B915" s="249">
        <f>VLOOKUP(F915,'[14]表二（旧）'!$F$5:$G$1311,2,FALSE)</f>
        <v>2</v>
      </c>
      <c r="C915" s="157"/>
      <c r="D915" s="246">
        <f>IF(B915=0,"",ROUND(C915/B915*100,1))</f>
        <v>0</v>
      </c>
      <c r="E915" s="244"/>
      <c r="F915" s="247">
        <v>2130802</v>
      </c>
      <c r="G915">
        <f>SUM(C915)</f>
        <v>0</v>
      </c>
      <c r="H915" s="247" t="s">
        <v>756</v>
      </c>
    </row>
    <row r="916" ht="20.1" customHeight="1" spans="1:8">
      <c r="A916" s="267" t="s">
        <v>757</v>
      </c>
      <c r="B916" s="249">
        <f>VLOOKUP(F916,'[14]表二（旧）'!$F$5:$G$1311,2,FALSE)</f>
        <v>2510</v>
      </c>
      <c r="C916" s="157">
        <v>4168</v>
      </c>
      <c r="D916" s="246">
        <f>IF(B916=0,"",ROUND(C916/B916*100,1))</f>
        <v>166.1</v>
      </c>
      <c r="E916" s="244"/>
      <c r="F916" s="247">
        <v>2130803</v>
      </c>
      <c r="G916">
        <f>SUM(C916)</f>
        <v>4168</v>
      </c>
      <c r="H916" s="247" t="s">
        <v>757</v>
      </c>
    </row>
    <row r="917" ht="20.1" customHeight="1" spans="1:8">
      <c r="A917" s="267" t="s">
        <v>758</v>
      </c>
      <c r="B917" s="249">
        <f>VLOOKUP(F917,'[14]表二（旧）'!$F$5:$G$1311,2,FALSE)</f>
        <v>652</v>
      </c>
      <c r="C917" s="157"/>
      <c r="D917" s="246">
        <f>IF(B917=0,"",ROUND(C917/B917*100,1))</f>
        <v>0</v>
      </c>
      <c r="E917" s="244"/>
      <c r="F917" s="247">
        <v>2130804</v>
      </c>
      <c r="G917">
        <f>SUM(C917)</f>
        <v>0</v>
      </c>
      <c r="H917" s="247" t="s">
        <v>758</v>
      </c>
    </row>
    <row r="918" ht="20.1" customHeight="1" spans="1:8">
      <c r="A918" s="267" t="s">
        <v>759</v>
      </c>
      <c r="B918" s="249">
        <f>VLOOKUP(F918,'[14]表二（旧）'!$F$5:$G$1311,2,FALSE)</f>
        <v>0</v>
      </c>
      <c r="C918" s="157"/>
      <c r="D918" s="246" t="str">
        <f>IF(B918=0,"",ROUND(C918/B918*100,1))</f>
        <v/>
      </c>
      <c r="E918" s="244"/>
      <c r="F918" s="247">
        <v>2130805</v>
      </c>
      <c r="G918">
        <f>SUM(C918)</f>
        <v>0</v>
      </c>
      <c r="H918" s="247" t="s">
        <v>759</v>
      </c>
    </row>
    <row r="919" ht="20.1" customHeight="1" spans="1:8">
      <c r="A919" s="267" t="s">
        <v>760</v>
      </c>
      <c r="B919" s="249">
        <f>VLOOKUP(F919,'[14]表二（旧）'!$F$5:$G$1311,2,FALSE)</f>
        <v>477</v>
      </c>
      <c r="C919" s="157">
        <v>219</v>
      </c>
      <c r="D919" s="246">
        <f>IF(B919=0,"",ROUND(C919/B919*100,1))</f>
        <v>45.9</v>
      </c>
      <c r="E919" s="244"/>
      <c r="F919" s="247">
        <v>2130899</v>
      </c>
      <c r="G919">
        <f>SUM(C919)</f>
        <v>219</v>
      </c>
      <c r="H919" s="247" t="s">
        <v>760</v>
      </c>
    </row>
    <row r="920" ht="20.1" customHeight="1" spans="1:8">
      <c r="A920" s="267" t="s">
        <v>761</v>
      </c>
      <c r="B920" s="245">
        <f>SUM(B921:B922)</f>
        <v>192</v>
      </c>
      <c r="C920" s="245">
        <f>SUM(C921:C922)</f>
        <v>0</v>
      </c>
      <c r="D920" s="246">
        <f>IF(B920=0,"",ROUND(C920/B920*100,1))</f>
        <v>0</v>
      </c>
      <c r="E920" s="244"/>
      <c r="F920" s="247">
        <v>21309</v>
      </c>
      <c r="G920">
        <f>SUM(C920)</f>
        <v>0</v>
      </c>
      <c r="H920" s="247" t="s">
        <v>761</v>
      </c>
    </row>
    <row r="921" ht="20.1" customHeight="1" spans="1:8">
      <c r="A921" s="267" t="s">
        <v>762</v>
      </c>
      <c r="B921" s="249">
        <f>VLOOKUP(F921,'[14]表二（旧）'!$F$5:$G$1311,2,FALSE)</f>
        <v>192</v>
      </c>
      <c r="C921" s="157"/>
      <c r="D921" s="246">
        <f>IF(B921=0,"",ROUND(C921/B921*100,1))</f>
        <v>0</v>
      </c>
      <c r="E921" s="244"/>
      <c r="F921" s="247">
        <v>2130901</v>
      </c>
      <c r="G921">
        <f>SUM(C921)</f>
        <v>0</v>
      </c>
      <c r="H921" s="247" t="s">
        <v>762</v>
      </c>
    </row>
    <row r="922" ht="20.1" customHeight="1" spans="1:8">
      <c r="A922" s="267" t="s">
        <v>763</v>
      </c>
      <c r="B922" s="249">
        <f>VLOOKUP(F922,'[14]表二（旧）'!$F$5:$G$1311,2,FALSE)</f>
        <v>0</v>
      </c>
      <c r="C922" s="157"/>
      <c r="D922" s="246" t="str">
        <f>IF(B922=0,"",ROUND(C922/B922*100,1))</f>
        <v/>
      </c>
      <c r="E922" s="244"/>
      <c r="F922" s="247">
        <v>2130999</v>
      </c>
      <c r="G922">
        <f>SUM(C922)</f>
        <v>0</v>
      </c>
      <c r="H922" s="247" t="s">
        <v>763</v>
      </c>
    </row>
    <row r="923" ht="20.1" customHeight="1" spans="1:8">
      <c r="A923" s="267" t="s">
        <v>764</v>
      </c>
      <c r="B923" s="245">
        <f>SUM(B924:B925)</f>
        <v>0</v>
      </c>
      <c r="C923" s="245">
        <f>SUM(C924:C925)</f>
        <v>0</v>
      </c>
      <c r="D923" s="246" t="str">
        <f>IF(B923=0,"",ROUND(C923/B923*100,1))</f>
        <v/>
      </c>
      <c r="E923" s="244"/>
      <c r="F923" s="247">
        <v>21399</v>
      </c>
      <c r="G923">
        <f>SUM(C923)</f>
        <v>0</v>
      </c>
      <c r="H923" s="247" t="s">
        <v>764</v>
      </c>
    </row>
    <row r="924" ht="20.1" customHeight="1" spans="1:8">
      <c r="A924" s="267" t="s">
        <v>765</v>
      </c>
      <c r="B924" s="249">
        <f>VLOOKUP(F924,'[14]表二（旧）'!$F$5:$G$1311,2,FALSE)</f>
        <v>0</v>
      </c>
      <c r="C924" s="157"/>
      <c r="D924" s="246" t="str">
        <f>IF(B924=0,"",ROUND(C924/B924*100,1))</f>
        <v/>
      </c>
      <c r="E924" s="244"/>
      <c r="F924" s="247">
        <v>2139901</v>
      </c>
      <c r="G924">
        <f>SUM(C924)</f>
        <v>0</v>
      </c>
      <c r="H924" s="247" t="s">
        <v>765</v>
      </c>
    </row>
    <row r="925" ht="20.1" customHeight="1" spans="1:8">
      <c r="A925" s="267" t="s">
        <v>766</v>
      </c>
      <c r="B925" s="249">
        <f>VLOOKUP(F925,'[14]表二（旧）'!$F$5:$G$1311,2,FALSE)</f>
        <v>0</v>
      </c>
      <c r="C925" s="157"/>
      <c r="D925" s="246" t="str">
        <f>IF(B925=0,"",ROUND(C925/B925*100,1))</f>
        <v/>
      </c>
      <c r="E925" s="244"/>
      <c r="F925" s="247">
        <v>2139999</v>
      </c>
      <c r="G925">
        <f>SUM(C925)</f>
        <v>0</v>
      </c>
      <c r="H925" s="247" t="s">
        <v>766</v>
      </c>
    </row>
    <row r="926" ht="20.1" customHeight="1" spans="1:8">
      <c r="A926" s="267" t="s">
        <v>767</v>
      </c>
      <c r="B926" s="245">
        <f>SUM(B927,B950,B960,B970,B975,B982,B987,)</f>
        <v>32160</v>
      </c>
      <c r="C926" s="245">
        <f>SUM(C927,C950,C960,C970,C975,C982,C987,)</f>
        <v>6234</v>
      </c>
      <c r="D926" s="246">
        <f>IF(B926=0,"",ROUND(C926/B926*100,1))</f>
        <v>19.4</v>
      </c>
      <c r="E926" s="244"/>
      <c r="F926" s="247">
        <v>214</v>
      </c>
      <c r="G926">
        <f>SUM(C926)</f>
        <v>6234</v>
      </c>
      <c r="H926" s="247" t="s">
        <v>768</v>
      </c>
    </row>
    <row r="927" ht="20.1" customHeight="1" spans="1:8">
      <c r="A927" s="267" t="s">
        <v>769</v>
      </c>
      <c r="B927" s="245">
        <f>SUM(B928:B949)</f>
        <v>31253</v>
      </c>
      <c r="C927" s="245">
        <f>SUM(C928:C949)</f>
        <v>4644</v>
      </c>
      <c r="D927" s="246">
        <f>IF(B927=0,"",ROUND(C927/B927*100,1))</f>
        <v>14.9</v>
      </c>
      <c r="E927" s="244"/>
      <c r="F927" s="247">
        <v>21401</v>
      </c>
      <c r="G927">
        <f>SUM(C927)</f>
        <v>4644</v>
      </c>
      <c r="H927" s="247" t="s">
        <v>769</v>
      </c>
    </row>
    <row r="928" ht="20.1" customHeight="1" spans="1:8">
      <c r="A928" s="267" t="s">
        <v>655</v>
      </c>
      <c r="B928" s="249">
        <f>VLOOKUP(F928,'[14]表二（旧）'!$F$5:$G$1311,2,FALSE)</f>
        <v>146</v>
      </c>
      <c r="C928" s="157">
        <v>145</v>
      </c>
      <c r="D928" s="246">
        <f>IF(B928=0,"",ROUND(C928/B928*100,1))</f>
        <v>99.3</v>
      </c>
      <c r="E928" s="244"/>
      <c r="F928" s="247">
        <v>2140101</v>
      </c>
      <c r="G928">
        <f>SUM(C928)</f>
        <v>145</v>
      </c>
      <c r="H928" s="247" t="s">
        <v>655</v>
      </c>
    </row>
    <row r="929" ht="20.1" customHeight="1" spans="1:8">
      <c r="A929" s="267" t="s">
        <v>656</v>
      </c>
      <c r="B929" s="249">
        <f>VLOOKUP(F929,'[14]表二（旧）'!$F$5:$G$1311,2,FALSE)</f>
        <v>4</v>
      </c>
      <c r="C929" s="157"/>
      <c r="D929" s="246">
        <f>IF(B929=0,"",ROUND(C929/B929*100,1))</f>
        <v>0</v>
      </c>
      <c r="E929" s="244"/>
      <c r="F929" s="247">
        <v>2140102</v>
      </c>
      <c r="G929">
        <f>SUM(C929)</f>
        <v>0</v>
      </c>
      <c r="H929" s="247" t="s">
        <v>656</v>
      </c>
    </row>
    <row r="930" ht="20.1" customHeight="1" spans="1:8">
      <c r="A930" s="267" t="s">
        <v>657</v>
      </c>
      <c r="B930" s="249">
        <f>VLOOKUP(F930,'[14]表二（旧）'!$F$5:$G$1311,2,FALSE)</f>
        <v>0</v>
      </c>
      <c r="C930" s="157"/>
      <c r="D930" s="246" t="str">
        <f>IF(B930=0,"",ROUND(C930/B930*100,1))</f>
        <v/>
      </c>
      <c r="E930" s="244"/>
      <c r="F930" s="247">
        <v>2140103</v>
      </c>
      <c r="G930">
        <f>SUM(C930)</f>
        <v>0</v>
      </c>
      <c r="H930" s="247" t="s">
        <v>657</v>
      </c>
    </row>
    <row r="931" ht="20.1" customHeight="1" spans="1:8">
      <c r="A931" s="267" t="s">
        <v>770</v>
      </c>
      <c r="B931" s="249">
        <f>VLOOKUP(F931,'[14]表二（旧）'!$F$5:$G$1311,2,FALSE)</f>
        <v>26864</v>
      </c>
      <c r="C931" s="157"/>
      <c r="D931" s="246">
        <f>IF(B931=0,"",ROUND(C931/B931*100,1))</f>
        <v>0</v>
      </c>
      <c r="E931" s="244"/>
      <c r="F931" s="247">
        <v>2140104</v>
      </c>
      <c r="G931">
        <f>SUM(C931)</f>
        <v>0</v>
      </c>
      <c r="H931" s="247" t="s">
        <v>770</v>
      </c>
    </row>
    <row r="932" ht="20.1" customHeight="1" spans="1:8">
      <c r="A932" s="267" t="s">
        <v>771</v>
      </c>
      <c r="B932" s="249">
        <f>VLOOKUP(F932,'[14]表二（旧）'!$F$5:$G$1311,2,FALSE)</f>
        <v>1482</v>
      </c>
      <c r="C932" s="157">
        <v>1273</v>
      </c>
      <c r="D932" s="246">
        <f>IF(B932=0,"",ROUND(C932/B932*100,1))</f>
        <v>85.9</v>
      </c>
      <c r="E932" s="244"/>
      <c r="F932" s="247">
        <v>2140106</v>
      </c>
      <c r="G932">
        <f>SUM(C932)</f>
        <v>1273</v>
      </c>
      <c r="H932" s="247" t="s">
        <v>771</v>
      </c>
    </row>
    <row r="933" ht="20.1" customHeight="1" spans="1:8">
      <c r="A933" s="267" t="s">
        <v>772</v>
      </c>
      <c r="B933" s="249">
        <f>VLOOKUP(F933,'[14]表二（旧）'!$F$5:$G$1311,2,FALSE)</f>
        <v>0</v>
      </c>
      <c r="C933" s="157"/>
      <c r="D933" s="246" t="str">
        <f>IF(B933=0,"",ROUND(C933/B933*100,1))</f>
        <v/>
      </c>
      <c r="E933" s="244"/>
      <c r="F933" s="247">
        <v>2140109</v>
      </c>
      <c r="G933">
        <f>SUM(C933)</f>
        <v>0</v>
      </c>
      <c r="H933" s="247" t="s">
        <v>772</v>
      </c>
    </row>
    <row r="934" ht="20.1" customHeight="1" spans="1:8">
      <c r="A934" s="267" t="s">
        <v>773</v>
      </c>
      <c r="B934" s="249">
        <f>VLOOKUP(F934,'[14]表二（旧）'!$F$5:$G$1311,2,FALSE)</f>
        <v>0</v>
      </c>
      <c r="C934" s="157"/>
      <c r="D934" s="246" t="str">
        <f>IF(B934=0,"",ROUND(C934/B934*100,1))</f>
        <v/>
      </c>
      <c r="E934" s="244"/>
      <c r="F934" s="247">
        <v>2140110</v>
      </c>
      <c r="G934">
        <f>SUM(C934)</f>
        <v>0</v>
      </c>
      <c r="H934" s="247" t="s">
        <v>773</v>
      </c>
    </row>
    <row r="935" ht="20.1" customHeight="1" spans="1:8">
      <c r="A935" s="267" t="s">
        <v>774</v>
      </c>
      <c r="B935" s="249">
        <f>VLOOKUP(F935,'[14]表二（旧）'!$F$5:$G$1311,2,FALSE)</f>
        <v>0</v>
      </c>
      <c r="C935" s="157"/>
      <c r="D935" s="246" t="str">
        <f>IF(B935=0,"",ROUND(C935/B935*100,1))</f>
        <v/>
      </c>
      <c r="E935" s="244"/>
      <c r="F935" s="247">
        <v>2140111</v>
      </c>
      <c r="G935">
        <f>SUM(C935)</f>
        <v>0</v>
      </c>
      <c r="H935" s="247" t="s">
        <v>774</v>
      </c>
    </row>
    <row r="936" ht="20.1" customHeight="1" spans="1:8">
      <c r="A936" s="267" t="s">
        <v>775</v>
      </c>
      <c r="B936" s="249">
        <f>VLOOKUP(F936,'[14]表二（旧）'!$F$5:$G$1311,2,FALSE)</f>
        <v>1443</v>
      </c>
      <c r="C936" s="157">
        <v>1066</v>
      </c>
      <c r="D936" s="246">
        <f>IF(B936=0,"",ROUND(C936/B936*100,1))</f>
        <v>73.9</v>
      </c>
      <c r="E936" s="244"/>
      <c r="F936" s="247">
        <v>2140112</v>
      </c>
      <c r="G936">
        <f>SUM(C936)</f>
        <v>1066</v>
      </c>
      <c r="H936" s="247" t="s">
        <v>775</v>
      </c>
    </row>
    <row r="937" ht="20.1" customHeight="1" spans="1:8">
      <c r="A937" s="267" t="s">
        <v>776</v>
      </c>
      <c r="B937" s="249">
        <f>VLOOKUP(F937,'[14]表二（旧）'!$F$5:$G$1311,2,FALSE)</f>
        <v>0</v>
      </c>
      <c r="C937" s="157"/>
      <c r="D937" s="246" t="str">
        <f>IF(B937=0,"",ROUND(C937/B937*100,1))</f>
        <v/>
      </c>
      <c r="E937" s="244"/>
      <c r="F937" s="247">
        <v>2140114</v>
      </c>
      <c r="G937">
        <f>SUM(C937)</f>
        <v>0</v>
      </c>
      <c r="H937" s="247" t="s">
        <v>776</v>
      </c>
    </row>
    <row r="938" ht="20.1" customHeight="1" spans="1:8">
      <c r="A938" s="267" t="s">
        <v>777</v>
      </c>
      <c r="B938" s="249">
        <f>VLOOKUP(F938,'[14]表二（旧）'!$F$5:$G$1311,2,FALSE)</f>
        <v>0</v>
      </c>
      <c r="C938" s="157"/>
      <c r="D938" s="246" t="str">
        <f>IF(B938=0,"",ROUND(C938/B938*100,1))</f>
        <v/>
      </c>
      <c r="E938" s="244"/>
      <c r="F938" s="247">
        <v>2140122</v>
      </c>
      <c r="G938">
        <f>SUM(C938)</f>
        <v>0</v>
      </c>
      <c r="H938" s="247" t="s">
        <v>777</v>
      </c>
    </row>
    <row r="939" ht="20.1" customHeight="1" spans="1:8">
      <c r="A939" s="267" t="s">
        <v>778</v>
      </c>
      <c r="B939" s="249">
        <f>VLOOKUP(F939,'[14]表二（旧）'!$F$5:$G$1311,2,FALSE)</f>
        <v>0</v>
      </c>
      <c r="C939" s="157"/>
      <c r="D939" s="246" t="str">
        <f>IF(B939=0,"",ROUND(C939/B939*100,1))</f>
        <v/>
      </c>
      <c r="E939" s="244"/>
      <c r="F939" s="247">
        <v>2140123</v>
      </c>
      <c r="G939">
        <f>SUM(C939)</f>
        <v>0</v>
      </c>
      <c r="H939" s="247" t="s">
        <v>778</v>
      </c>
    </row>
    <row r="940" ht="20.1" customHeight="1" spans="1:8">
      <c r="A940" s="267" t="s">
        <v>779</v>
      </c>
      <c r="B940" s="249">
        <f>VLOOKUP(F940,'[14]表二（旧）'!$F$5:$G$1311,2,FALSE)</f>
        <v>0</v>
      </c>
      <c r="C940" s="157"/>
      <c r="D940" s="246" t="str">
        <f>IF(B940=0,"",ROUND(C940/B940*100,1))</f>
        <v/>
      </c>
      <c r="E940" s="244"/>
      <c r="F940" s="247">
        <v>2140127</v>
      </c>
      <c r="G940">
        <f>SUM(C940)</f>
        <v>0</v>
      </c>
      <c r="H940" s="247" t="s">
        <v>779</v>
      </c>
    </row>
    <row r="941" ht="20.1" customHeight="1" spans="1:8">
      <c r="A941" s="267" t="s">
        <v>780</v>
      </c>
      <c r="B941" s="249">
        <f>VLOOKUP(F941,'[14]表二（旧）'!$F$5:$G$1311,2,FALSE)</f>
        <v>0</v>
      </c>
      <c r="C941" s="157"/>
      <c r="D941" s="246" t="str">
        <f>IF(B941=0,"",ROUND(C941/B941*100,1))</f>
        <v/>
      </c>
      <c r="E941" s="244"/>
      <c r="F941" s="247">
        <v>2140128</v>
      </c>
      <c r="G941">
        <f>SUM(C941)</f>
        <v>0</v>
      </c>
      <c r="H941" s="247" t="s">
        <v>780</v>
      </c>
    </row>
    <row r="942" ht="20.1" customHeight="1" spans="1:8">
      <c r="A942" s="267" t="s">
        <v>781</v>
      </c>
      <c r="B942" s="249">
        <f>VLOOKUP(F942,'[14]表二（旧）'!$F$5:$G$1311,2,FALSE)</f>
        <v>0</v>
      </c>
      <c r="C942" s="157"/>
      <c r="D942" s="246" t="str">
        <f>IF(B942=0,"",ROUND(C942/B942*100,1))</f>
        <v/>
      </c>
      <c r="E942" s="244"/>
      <c r="F942" s="247">
        <v>2140129</v>
      </c>
      <c r="G942">
        <f>SUM(C942)</f>
        <v>0</v>
      </c>
      <c r="H942" s="247" t="s">
        <v>781</v>
      </c>
    </row>
    <row r="943" ht="20.1" customHeight="1" spans="1:8">
      <c r="A943" s="267" t="s">
        <v>782</v>
      </c>
      <c r="B943" s="249">
        <f>VLOOKUP(F943,'[14]表二（旧）'!$F$5:$G$1311,2,FALSE)</f>
        <v>0</v>
      </c>
      <c r="C943" s="157"/>
      <c r="D943" s="246" t="str">
        <f>IF(B943=0,"",ROUND(C943/B943*100,1))</f>
        <v/>
      </c>
      <c r="E943" s="244"/>
      <c r="F943" s="247">
        <v>2140130</v>
      </c>
      <c r="G943">
        <f>SUM(C943)</f>
        <v>0</v>
      </c>
      <c r="H943" s="247" t="s">
        <v>782</v>
      </c>
    </row>
    <row r="944" ht="20.1" customHeight="1" spans="1:8">
      <c r="A944" s="267" t="s">
        <v>783</v>
      </c>
      <c r="B944" s="249">
        <f>VLOOKUP(F944,'[14]表二（旧）'!$F$5:$G$1311,2,FALSE)</f>
        <v>0</v>
      </c>
      <c r="C944" s="157"/>
      <c r="D944" s="246" t="str">
        <f>IF(B944=0,"",ROUND(C944/B944*100,1))</f>
        <v/>
      </c>
      <c r="E944" s="244"/>
      <c r="F944" s="247">
        <v>2140131</v>
      </c>
      <c r="G944">
        <f>SUM(C944)</f>
        <v>0</v>
      </c>
      <c r="H944" s="247" t="s">
        <v>783</v>
      </c>
    </row>
    <row r="945" ht="20.1" customHeight="1" spans="1:8">
      <c r="A945" s="267" t="s">
        <v>784</v>
      </c>
      <c r="B945" s="249">
        <f>VLOOKUP(F945,'[14]表二（旧）'!$F$5:$G$1311,2,FALSE)</f>
        <v>0</v>
      </c>
      <c r="C945" s="157"/>
      <c r="D945" s="246" t="str">
        <f>IF(B945=0,"",ROUND(C945/B945*100,1))</f>
        <v/>
      </c>
      <c r="E945" s="244"/>
      <c r="F945" s="247">
        <v>2140133</v>
      </c>
      <c r="G945">
        <f>SUM(C945)</f>
        <v>0</v>
      </c>
      <c r="H945" s="247" t="s">
        <v>784</v>
      </c>
    </row>
    <row r="946" ht="20.1" customHeight="1" spans="1:8">
      <c r="A946" s="267" t="s">
        <v>785</v>
      </c>
      <c r="B946" s="249">
        <f>VLOOKUP(F946,'[14]表二（旧）'!$F$5:$G$1311,2,FALSE)</f>
        <v>0</v>
      </c>
      <c r="C946" s="157"/>
      <c r="D946" s="246" t="str">
        <f>IF(B946=0,"",ROUND(C946/B946*100,1))</f>
        <v/>
      </c>
      <c r="E946" s="244"/>
      <c r="F946" s="247">
        <v>2140136</v>
      </c>
      <c r="G946">
        <f>SUM(C946)</f>
        <v>0</v>
      </c>
      <c r="H946" s="247" t="s">
        <v>785</v>
      </c>
    </row>
    <row r="947" ht="20.1" customHeight="1" spans="1:8">
      <c r="A947" s="267" t="s">
        <v>786</v>
      </c>
      <c r="B947" s="249">
        <f>VLOOKUP(F947,'[14]表二（旧）'!$F$5:$G$1311,2,FALSE)</f>
        <v>0</v>
      </c>
      <c r="C947" s="157"/>
      <c r="D947" s="246" t="str">
        <f>IF(B947=0,"",ROUND(C947/B947*100,1))</f>
        <v/>
      </c>
      <c r="E947" s="244"/>
      <c r="F947" s="247">
        <v>2140138</v>
      </c>
      <c r="G947">
        <f>SUM(C947)</f>
        <v>0</v>
      </c>
      <c r="H947" s="247" t="s">
        <v>786</v>
      </c>
    </row>
    <row r="948" ht="20.1" customHeight="1" spans="1:8">
      <c r="A948" s="267" t="s">
        <v>787</v>
      </c>
      <c r="B948" s="249">
        <f>VLOOKUP(F948,'[14]表二（旧）'!$F$5:$G$1311,2,FALSE)</f>
        <v>0</v>
      </c>
      <c r="C948" s="157"/>
      <c r="D948" s="246" t="str">
        <f>IF(B948=0,"",ROUND(C948/B948*100,1))</f>
        <v/>
      </c>
      <c r="E948" s="244"/>
      <c r="F948" s="247">
        <v>2140139</v>
      </c>
      <c r="G948">
        <f>SUM(C948)</f>
        <v>0</v>
      </c>
      <c r="H948" s="247" t="s">
        <v>787</v>
      </c>
    </row>
    <row r="949" ht="20.1" customHeight="1" spans="1:8">
      <c r="A949" s="267" t="s">
        <v>788</v>
      </c>
      <c r="B949" s="249">
        <f>VLOOKUP(F949,'[14]表二（旧）'!$F$5:$G$1311,2,FALSE)</f>
        <v>1314</v>
      </c>
      <c r="C949" s="157">
        <v>2160</v>
      </c>
      <c r="D949" s="246">
        <f>IF(B949=0,"",ROUND(C949/B949*100,1))</f>
        <v>164.4</v>
      </c>
      <c r="E949" s="244"/>
      <c r="F949" s="247">
        <v>2140199</v>
      </c>
      <c r="G949">
        <f>SUM(C949)</f>
        <v>2160</v>
      </c>
      <c r="H949" s="247" t="s">
        <v>788</v>
      </c>
    </row>
    <row r="950" ht="20.1" customHeight="1" spans="1:8">
      <c r="A950" s="267" t="s">
        <v>789</v>
      </c>
      <c r="B950" s="245">
        <f>SUM(B951:B959)</f>
        <v>0</v>
      </c>
      <c r="C950" s="245">
        <f>SUM(C951:C959)</f>
        <v>0</v>
      </c>
      <c r="D950" s="246" t="str">
        <f>IF(B950=0,"",ROUND(C950/B950*100,1))</f>
        <v/>
      </c>
      <c r="E950" s="244"/>
      <c r="F950" s="247">
        <v>21402</v>
      </c>
      <c r="G950">
        <f>SUM(C950)</f>
        <v>0</v>
      </c>
      <c r="H950" s="247" t="s">
        <v>789</v>
      </c>
    </row>
    <row r="951" ht="20.1" customHeight="1" spans="1:8">
      <c r="A951" s="267" t="s">
        <v>655</v>
      </c>
      <c r="B951" s="249">
        <f>VLOOKUP(F951,'[14]表二（旧）'!$F$5:$G$1311,2,FALSE)</f>
        <v>0</v>
      </c>
      <c r="C951" s="157"/>
      <c r="D951" s="246" t="str">
        <f>IF(B951=0,"",ROUND(C951/B951*100,1))</f>
        <v/>
      </c>
      <c r="E951" s="244"/>
      <c r="F951" s="247">
        <v>2140201</v>
      </c>
      <c r="G951">
        <f>SUM(C951)</f>
        <v>0</v>
      </c>
      <c r="H951" s="247" t="s">
        <v>655</v>
      </c>
    </row>
    <row r="952" ht="20.1" customHeight="1" spans="1:8">
      <c r="A952" s="267" t="s">
        <v>656</v>
      </c>
      <c r="B952" s="249">
        <f>VLOOKUP(F952,'[14]表二（旧）'!$F$5:$G$1311,2,FALSE)</f>
        <v>0</v>
      </c>
      <c r="C952" s="157"/>
      <c r="D952" s="246" t="str">
        <f>IF(B952=0,"",ROUND(C952/B952*100,1))</f>
        <v/>
      </c>
      <c r="E952" s="244"/>
      <c r="F952" s="247">
        <v>2140202</v>
      </c>
      <c r="G952">
        <f>SUM(C952)</f>
        <v>0</v>
      </c>
      <c r="H952" s="247" t="s">
        <v>656</v>
      </c>
    </row>
    <row r="953" ht="20.1" customHeight="1" spans="1:8">
      <c r="A953" s="267" t="s">
        <v>657</v>
      </c>
      <c r="B953" s="249">
        <f>VLOOKUP(F953,'[14]表二（旧）'!$F$5:$G$1311,2,FALSE)</f>
        <v>0</v>
      </c>
      <c r="C953" s="157"/>
      <c r="D953" s="246" t="str">
        <f>IF(B953=0,"",ROUND(C953/B953*100,1))</f>
        <v/>
      </c>
      <c r="E953" s="244"/>
      <c r="F953" s="247">
        <v>2140203</v>
      </c>
      <c r="G953">
        <f>SUM(C953)</f>
        <v>0</v>
      </c>
      <c r="H953" s="247" t="s">
        <v>657</v>
      </c>
    </row>
    <row r="954" ht="20.1" customHeight="1" spans="1:8">
      <c r="A954" s="267" t="s">
        <v>790</v>
      </c>
      <c r="B954" s="249">
        <f>VLOOKUP(F954,'[14]表二（旧）'!$F$5:$G$1311,2,FALSE)</f>
        <v>0</v>
      </c>
      <c r="C954" s="157"/>
      <c r="D954" s="246" t="str">
        <f>IF(B954=0,"",ROUND(C954/B954*100,1))</f>
        <v/>
      </c>
      <c r="E954" s="244"/>
      <c r="F954" s="247">
        <v>2140204</v>
      </c>
      <c r="G954">
        <f>SUM(C954)</f>
        <v>0</v>
      </c>
      <c r="H954" s="247" t="s">
        <v>790</v>
      </c>
    </row>
    <row r="955" ht="20.1" customHeight="1" spans="1:8">
      <c r="A955" s="267" t="s">
        <v>791</v>
      </c>
      <c r="B955" s="249">
        <f>VLOOKUP(F955,'[14]表二（旧）'!$F$5:$G$1311,2,FALSE)</f>
        <v>0</v>
      </c>
      <c r="C955" s="157"/>
      <c r="D955" s="246" t="str">
        <f>IF(B955=0,"",ROUND(C955/B955*100,1))</f>
        <v/>
      </c>
      <c r="E955" s="244"/>
      <c r="F955" s="247">
        <v>2140205</v>
      </c>
      <c r="G955">
        <f>SUM(C955)</f>
        <v>0</v>
      </c>
      <c r="H955" s="247" t="s">
        <v>791</v>
      </c>
    </row>
    <row r="956" ht="20.1" customHeight="1" spans="1:8">
      <c r="A956" s="267" t="s">
        <v>792</v>
      </c>
      <c r="B956" s="249">
        <f>VLOOKUP(F956,'[14]表二（旧）'!$F$5:$G$1311,2,FALSE)</f>
        <v>0</v>
      </c>
      <c r="C956" s="157"/>
      <c r="D956" s="246" t="str">
        <f>IF(B956=0,"",ROUND(C956/B956*100,1))</f>
        <v/>
      </c>
      <c r="E956" s="244"/>
      <c r="F956" s="247">
        <v>2140206</v>
      </c>
      <c r="G956">
        <f>SUM(C956)</f>
        <v>0</v>
      </c>
      <c r="H956" s="247" t="s">
        <v>792</v>
      </c>
    </row>
    <row r="957" ht="20.1" customHeight="1" spans="1:8">
      <c r="A957" s="267" t="s">
        <v>793</v>
      </c>
      <c r="B957" s="249">
        <f>VLOOKUP(F957,'[14]表二（旧）'!$F$5:$G$1311,2,FALSE)</f>
        <v>0</v>
      </c>
      <c r="C957" s="157"/>
      <c r="D957" s="246" t="str">
        <f>IF(B957=0,"",ROUND(C957/B957*100,1))</f>
        <v/>
      </c>
      <c r="E957" s="244"/>
      <c r="F957" s="247">
        <v>2140207</v>
      </c>
      <c r="G957">
        <f>SUM(C957)</f>
        <v>0</v>
      </c>
      <c r="H957" s="247" t="s">
        <v>793</v>
      </c>
    </row>
    <row r="958" ht="20.1" customHeight="1" spans="1:8">
      <c r="A958" s="267" t="s">
        <v>794</v>
      </c>
      <c r="B958" s="249">
        <f>VLOOKUP(F958,'[14]表二（旧）'!$F$5:$G$1311,2,FALSE)</f>
        <v>0</v>
      </c>
      <c r="C958" s="157"/>
      <c r="D958" s="246" t="str">
        <f>IF(B958=0,"",ROUND(C958/B958*100,1))</f>
        <v/>
      </c>
      <c r="E958" s="244"/>
      <c r="F958" s="247">
        <v>2140208</v>
      </c>
      <c r="G958">
        <f>SUM(C958)</f>
        <v>0</v>
      </c>
      <c r="H958" s="247" t="s">
        <v>794</v>
      </c>
    </row>
    <row r="959" ht="20.1" customHeight="1" spans="1:8">
      <c r="A959" s="267" t="s">
        <v>795</v>
      </c>
      <c r="B959" s="249">
        <f>VLOOKUP(F959,'[14]表二（旧）'!$F$5:$G$1311,2,FALSE)</f>
        <v>0</v>
      </c>
      <c r="C959" s="157"/>
      <c r="D959" s="246" t="str">
        <f>IF(B959=0,"",ROUND(C959/B959*100,1))</f>
        <v/>
      </c>
      <c r="E959" s="244"/>
      <c r="F959" s="247">
        <v>2140299</v>
      </c>
      <c r="G959">
        <f>SUM(C959)</f>
        <v>0</v>
      </c>
      <c r="H959" s="247" t="s">
        <v>795</v>
      </c>
    </row>
    <row r="960" ht="20.1" customHeight="1" spans="1:8">
      <c r="A960" s="267" t="s">
        <v>796</v>
      </c>
      <c r="B960" s="245">
        <f>SUM(B961:B969)</f>
        <v>0</v>
      </c>
      <c r="C960" s="245">
        <f>SUM(C961:C969)</f>
        <v>0</v>
      </c>
      <c r="D960" s="246" t="str">
        <f>IF(B960=0,"",ROUND(C960/B960*100,1))</f>
        <v/>
      </c>
      <c r="E960" s="244"/>
      <c r="F960" s="247">
        <v>21403</v>
      </c>
      <c r="G960">
        <f>SUM(C960)</f>
        <v>0</v>
      </c>
      <c r="H960" s="247" t="s">
        <v>796</v>
      </c>
    </row>
    <row r="961" ht="20.1" customHeight="1" spans="1:8">
      <c r="A961" s="267" t="s">
        <v>655</v>
      </c>
      <c r="B961" s="249">
        <f>VLOOKUP(F961,'[14]表二（旧）'!$F$5:$G$1311,2,FALSE)</f>
        <v>0</v>
      </c>
      <c r="C961" s="157"/>
      <c r="D961" s="246" t="str">
        <f>IF(B961=0,"",ROUND(C961/B961*100,1))</f>
        <v/>
      </c>
      <c r="E961" s="244"/>
      <c r="F961" s="247">
        <v>2140301</v>
      </c>
      <c r="G961">
        <f>SUM(C961)</f>
        <v>0</v>
      </c>
      <c r="H961" s="247" t="s">
        <v>655</v>
      </c>
    </row>
    <row r="962" ht="20.1" customHeight="1" spans="1:8">
      <c r="A962" s="267" t="s">
        <v>656</v>
      </c>
      <c r="B962" s="249">
        <f>VLOOKUP(F962,'[14]表二（旧）'!$F$5:$G$1311,2,FALSE)</f>
        <v>0</v>
      </c>
      <c r="C962" s="157"/>
      <c r="D962" s="246" t="str">
        <f>IF(B962=0,"",ROUND(C962/B962*100,1))</f>
        <v/>
      </c>
      <c r="E962" s="244"/>
      <c r="F962" s="247">
        <v>2140302</v>
      </c>
      <c r="G962">
        <f>SUM(C962)</f>
        <v>0</v>
      </c>
      <c r="H962" s="247" t="s">
        <v>656</v>
      </c>
    </row>
    <row r="963" ht="20.1" customHeight="1" spans="1:8">
      <c r="A963" s="267" t="s">
        <v>657</v>
      </c>
      <c r="B963" s="249">
        <f>VLOOKUP(F963,'[14]表二（旧）'!$F$5:$G$1311,2,FALSE)</f>
        <v>0</v>
      </c>
      <c r="C963" s="157"/>
      <c r="D963" s="246" t="str">
        <f>IF(B963=0,"",ROUND(C963/B963*100,1))</f>
        <v/>
      </c>
      <c r="E963" s="244"/>
      <c r="F963" s="247">
        <v>2140303</v>
      </c>
      <c r="G963">
        <f>SUM(C963)</f>
        <v>0</v>
      </c>
      <c r="H963" s="247" t="s">
        <v>657</v>
      </c>
    </row>
    <row r="964" ht="20.1" customHeight="1" spans="1:8">
      <c r="A964" s="267" t="s">
        <v>797</v>
      </c>
      <c r="B964" s="249">
        <f>VLOOKUP(F964,'[14]表二（旧）'!$F$5:$G$1311,2,FALSE)</f>
        <v>0</v>
      </c>
      <c r="C964" s="157"/>
      <c r="D964" s="246" t="str">
        <f>IF(B964=0,"",ROUND(C964/B964*100,1))</f>
        <v/>
      </c>
      <c r="E964" s="244"/>
      <c r="F964" s="247">
        <v>2140304</v>
      </c>
      <c r="G964">
        <f>SUM(C964)</f>
        <v>0</v>
      </c>
      <c r="H964" s="247" t="s">
        <v>797</v>
      </c>
    </row>
    <row r="965" ht="20.1" customHeight="1" spans="1:8">
      <c r="A965" s="267" t="s">
        <v>798</v>
      </c>
      <c r="B965" s="249">
        <f>VLOOKUP(F965,'[14]表二（旧）'!$F$5:$G$1311,2,FALSE)</f>
        <v>0</v>
      </c>
      <c r="C965" s="157"/>
      <c r="D965" s="246" t="str">
        <f t="shared" ref="D965:D1028" si="30">IF(B965=0,"",ROUND(C965/B965*100,1))</f>
        <v/>
      </c>
      <c r="E965" s="244"/>
      <c r="F965" s="247">
        <v>2140305</v>
      </c>
      <c r="G965">
        <f t="shared" ref="G965:G1028" si="31">SUM(C965)</f>
        <v>0</v>
      </c>
      <c r="H965" s="247" t="s">
        <v>798</v>
      </c>
    </row>
    <row r="966" ht="20.1" customHeight="1" spans="1:8">
      <c r="A966" s="267" t="s">
        <v>799</v>
      </c>
      <c r="B966" s="249">
        <f>VLOOKUP(F966,'[14]表二（旧）'!$F$5:$G$1311,2,FALSE)</f>
        <v>0</v>
      </c>
      <c r="C966" s="157"/>
      <c r="D966" s="246" t="str">
        <f>IF(B966=0,"",ROUND(C966/B966*100,1))</f>
        <v/>
      </c>
      <c r="E966" s="244"/>
      <c r="F966" s="247">
        <v>2140306</v>
      </c>
      <c r="G966">
        <f>SUM(C966)</f>
        <v>0</v>
      </c>
      <c r="H966" s="247" t="s">
        <v>799</v>
      </c>
    </row>
    <row r="967" ht="20.1" customHeight="1" spans="1:8">
      <c r="A967" s="267" t="s">
        <v>800</v>
      </c>
      <c r="B967" s="249">
        <f>VLOOKUP(F967,'[14]表二（旧）'!$F$5:$G$1311,2,FALSE)</f>
        <v>0</v>
      </c>
      <c r="C967" s="157"/>
      <c r="D967" s="246" t="str">
        <f>IF(B967=0,"",ROUND(C967/B967*100,1))</f>
        <v/>
      </c>
      <c r="E967" s="244"/>
      <c r="F967" s="247">
        <v>2140307</v>
      </c>
      <c r="G967">
        <f>SUM(C967)</f>
        <v>0</v>
      </c>
      <c r="H967" s="247" t="s">
        <v>800</v>
      </c>
    </row>
    <row r="968" ht="20.1" customHeight="1" spans="1:8">
      <c r="A968" s="267" t="s">
        <v>801</v>
      </c>
      <c r="B968" s="249">
        <f>VLOOKUP(F968,'[14]表二（旧）'!$F$5:$G$1311,2,FALSE)</f>
        <v>0</v>
      </c>
      <c r="C968" s="157"/>
      <c r="D968" s="246" t="str">
        <f>IF(B968=0,"",ROUND(C968/B968*100,1))</f>
        <v/>
      </c>
      <c r="E968" s="244"/>
      <c r="F968" s="247">
        <v>2140308</v>
      </c>
      <c r="G968">
        <f>SUM(C968)</f>
        <v>0</v>
      </c>
      <c r="H968" s="247" t="s">
        <v>801</v>
      </c>
    </row>
    <row r="969" ht="20.1" customHeight="1" spans="1:8">
      <c r="A969" s="267" t="s">
        <v>802</v>
      </c>
      <c r="B969" s="249">
        <f>VLOOKUP(F969,'[14]表二（旧）'!$F$5:$G$1311,2,FALSE)</f>
        <v>0</v>
      </c>
      <c r="C969" s="157"/>
      <c r="D969" s="246" t="str">
        <f>IF(B969=0,"",ROUND(C969/B969*100,1))</f>
        <v/>
      </c>
      <c r="E969" s="244"/>
      <c r="F969" s="247">
        <v>2140399</v>
      </c>
      <c r="G969">
        <f>SUM(C969)</f>
        <v>0</v>
      </c>
      <c r="H969" s="247" t="s">
        <v>802</v>
      </c>
    </row>
    <row r="970" ht="20.1" customHeight="1" spans="1:8">
      <c r="A970" s="267" t="s">
        <v>803</v>
      </c>
      <c r="B970" s="245">
        <f>SUM(B971:B974)</f>
        <v>907</v>
      </c>
      <c r="C970" s="245">
        <f>SUM(C971:C974)</f>
        <v>812</v>
      </c>
      <c r="D970" s="246">
        <f>IF(B970=0,"",ROUND(C970/B970*100,1))</f>
        <v>89.5</v>
      </c>
      <c r="E970" s="244"/>
      <c r="F970" s="247">
        <v>21404</v>
      </c>
      <c r="G970">
        <f>SUM(C970)</f>
        <v>812</v>
      </c>
      <c r="H970" s="247" t="s">
        <v>803</v>
      </c>
    </row>
    <row r="971" ht="20.1" customHeight="1" spans="1:8">
      <c r="A971" s="267" t="s">
        <v>804</v>
      </c>
      <c r="B971" s="249">
        <f>VLOOKUP(F971,'[14]表二（旧）'!$F$5:$G$1311,2,FALSE)</f>
        <v>0</v>
      </c>
      <c r="C971" s="157">
        <v>438</v>
      </c>
      <c r="D971" s="246" t="str">
        <f>IF(B971=0,"",ROUND(C971/B971*100,1))</f>
        <v/>
      </c>
      <c r="E971" s="244"/>
      <c r="F971" s="247">
        <v>2140401</v>
      </c>
      <c r="G971">
        <f>SUM(C971)</f>
        <v>438</v>
      </c>
      <c r="H971" s="247" t="s">
        <v>804</v>
      </c>
    </row>
    <row r="972" ht="20.1" customHeight="1" spans="1:8">
      <c r="A972" s="267" t="s">
        <v>805</v>
      </c>
      <c r="B972" s="249">
        <f>VLOOKUP(F972,'[14]表二（旧）'!$F$5:$G$1311,2,FALSE)</f>
        <v>830</v>
      </c>
      <c r="C972" s="157">
        <v>374</v>
      </c>
      <c r="D972" s="246">
        <f>IF(B972=0,"",ROUND(C972/B972*100,1))</f>
        <v>45.1</v>
      </c>
      <c r="E972" s="244"/>
      <c r="F972" s="247">
        <v>2140402</v>
      </c>
      <c r="G972">
        <f>SUM(C972)</f>
        <v>374</v>
      </c>
      <c r="H972" s="247" t="s">
        <v>805</v>
      </c>
    </row>
    <row r="973" ht="20.1" customHeight="1" spans="1:8">
      <c r="A973" s="267" t="s">
        <v>806</v>
      </c>
      <c r="B973" s="249">
        <f>VLOOKUP(F973,'[14]表二（旧）'!$F$5:$G$1311,2,FALSE)</f>
        <v>71</v>
      </c>
      <c r="C973" s="157"/>
      <c r="D973" s="246">
        <f>IF(B973=0,"",ROUND(C973/B973*100,1))</f>
        <v>0</v>
      </c>
      <c r="E973" s="244"/>
      <c r="F973" s="247">
        <v>2140403</v>
      </c>
      <c r="G973">
        <f>SUM(C973)</f>
        <v>0</v>
      </c>
      <c r="H973" s="247" t="s">
        <v>806</v>
      </c>
    </row>
    <row r="974" ht="20.1" customHeight="1" spans="1:8">
      <c r="A974" s="267" t="s">
        <v>807</v>
      </c>
      <c r="B974" s="249">
        <f>VLOOKUP(F974,'[14]表二（旧）'!$F$5:$G$1311,2,FALSE)</f>
        <v>6</v>
      </c>
      <c r="C974" s="157"/>
      <c r="D974" s="246">
        <f>IF(B974=0,"",ROUND(C974/B974*100,1))</f>
        <v>0</v>
      </c>
      <c r="E974" s="244"/>
      <c r="F974" s="247">
        <v>2140499</v>
      </c>
      <c r="G974">
        <f>SUM(C974)</f>
        <v>0</v>
      </c>
      <c r="H974" s="247" t="s">
        <v>807</v>
      </c>
    </row>
    <row r="975" ht="20.1" customHeight="1" spans="1:8">
      <c r="A975" s="267" t="s">
        <v>808</v>
      </c>
      <c r="B975" s="245">
        <f>SUM(B976:B981)</f>
        <v>0</v>
      </c>
      <c r="C975" s="245">
        <f>SUM(C976:C981)</f>
        <v>0</v>
      </c>
      <c r="D975" s="246" t="str">
        <f>IF(B975=0,"",ROUND(C975/B975*100,1))</f>
        <v/>
      </c>
      <c r="E975" s="244"/>
      <c r="F975" s="247">
        <v>21405</v>
      </c>
      <c r="G975">
        <f>SUM(C975)</f>
        <v>0</v>
      </c>
      <c r="H975" s="247" t="s">
        <v>808</v>
      </c>
    </row>
    <row r="976" ht="20.1" customHeight="1" spans="1:8">
      <c r="A976" s="267" t="s">
        <v>655</v>
      </c>
      <c r="B976" s="249">
        <f>VLOOKUP(F976,'[14]表二（旧）'!$F$5:$G$1311,2,FALSE)</f>
        <v>0</v>
      </c>
      <c r="C976" s="157"/>
      <c r="D976" s="246" t="str">
        <f>IF(B976=0,"",ROUND(C976/B976*100,1))</f>
        <v/>
      </c>
      <c r="E976" s="244"/>
      <c r="F976" s="247">
        <v>2140501</v>
      </c>
      <c r="G976">
        <f>SUM(C976)</f>
        <v>0</v>
      </c>
      <c r="H976" s="247" t="s">
        <v>655</v>
      </c>
    </row>
    <row r="977" ht="20.1" customHeight="1" spans="1:8">
      <c r="A977" s="267" t="s">
        <v>656</v>
      </c>
      <c r="B977" s="249">
        <f>VLOOKUP(F977,'[14]表二（旧）'!$F$5:$G$1311,2,FALSE)</f>
        <v>0</v>
      </c>
      <c r="C977" s="157"/>
      <c r="D977" s="246" t="str">
        <f>IF(B977=0,"",ROUND(C977/B977*100,1))</f>
        <v/>
      </c>
      <c r="E977" s="244"/>
      <c r="F977" s="247">
        <v>2140502</v>
      </c>
      <c r="G977">
        <f>SUM(C977)</f>
        <v>0</v>
      </c>
      <c r="H977" s="247" t="s">
        <v>656</v>
      </c>
    </row>
    <row r="978" ht="20.1" customHeight="1" spans="1:8">
      <c r="A978" s="267" t="s">
        <v>657</v>
      </c>
      <c r="B978" s="249">
        <f>VLOOKUP(F978,'[14]表二（旧）'!$F$5:$G$1311,2,FALSE)</f>
        <v>0</v>
      </c>
      <c r="C978" s="157"/>
      <c r="D978" s="246" t="str">
        <f>IF(B978=0,"",ROUND(C978/B978*100,1))</f>
        <v/>
      </c>
      <c r="E978" s="244"/>
      <c r="F978" s="247">
        <v>2140503</v>
      </c>
      <c r="G978">
        <f>SUM(C978)</f>
        <v>0</v>
      </c>
      <c r="H978" s="247" t="s">
        <v>657</v>
      </c>
    </row>
    <row r="979" ht="20.1" customHeight="1" spans="1:8">
      <c r="A979" s="267" t="s">
        <v>794</v>
      </c>
      <c r="B979" s="249">
        <f>VLOOKUP(F979,'[14]表二（旧）'!$F$5:$G$1311,2,FALSE)</f>
        <v>0</v>
      </c>
      <c r="C979" s="157"/>
      <c r="D979" s="246" t="str">
        <f>IF(B979=0,"",ROUND(C979/B979*100,1))</f>
        <v/>
      </c>
      <c r="E979" s="244"/>
      <c r="F979" s="247">
        <v>2140504</v>
      </c>
      <c r="G979">
        <f>SUM(C979)</f>
        <v>0</v>
      </c>
      <c r="H979" s="247" t="s">
        <v>794</v>
      </c>
    </row>
    <row r="980" ht="20.1" customHeight="1" spans="1:8">
      <c r="A980" s="267" t="s">
        <v>809</v>
      </c>
      <c r="B980" s="249">
        <f>VLOOKUP(F980,'[14]表二（旧）'!$F$5:$G$1311,2,FALSE)</f>
        <v>0</v>
      </c>
      <c r="C980" s="157"/>
      <c r="D980" s="246" t="str">
        <f>IF(B980=0,"",ROUND(C980/B980*100,1))</f>
        <v/>
      </c>
      <c r="E980" s="244"/>
      <c r="F980" s="247">
        <v>2140505</v>
      </c>
      <c r="G980">
        <f>SUM(C980)</f>
        <v>0</v>
      </c>
      <c r="H980" s="247" t="s">
        <v>809</v>
      </c>
    </row>
    <row r="981" ht="20.1" customHeight="1" spans="1:8">
      <c r="A981" s="267" t="s">
        <v>810</v>
      </c>
      <c r="B981" s="249">
        <f>VLOOKUP(F981,'[14]表二（旧）'!$F$5:$G$1311,2,FALSE)</f>
        <v>0</v>
      </c>
      <c r="C981" s="157"/>
      <c r="D981" s="246" t="str">
        <f>IF(B981=0,"",ROUND(C981/B981*100,1))</f>
        <v/>
      </c>
      <c r="E981" s="244"/>
      <c r="F981" s="247">
        <v>2140599</v>
      </c>
      <c r="G981">
        <f>SUM(C981)</f>
        <v>0</v>
      </c>
      <c r="H981" s="247" t="s">
        <v>810</v>
      </c>
    </row>
    <row r="982" ht="20.1" customHeight="1" spans="1:8">
      <c r="A982" s="267" t="s">
        <v>811</v>
      </c>
      <c r="B982" s="245">
        <f>SUM(B983:B986)</f>
        <v>0</v>
      </c>
      <c r="C982" s="245">
        <f>SUM(C983:C986)</f>
        <v>778</v>
      </c>
      <c r="D982" s="246" t="str">
        <f>IF(B982=0,"",ROUND(C982/B982*100,1))</f>
        <v/>
      </c>
      <c r="E982" s="244"/>
      <c r="F982" s="247">
        <v>21406</v>
      </c>
      <c r="G982">
        <f>SUM(C982)</f>
        <v>778</v>
      </c>
      <c r="H982" s="247" t="s">
        <v>811</v>
      </c>
    </row>
    <row r="983" ht="20.1" customHeight="1" spans="1:8">
      <c r="A983" s="267" t="s">
        <v>812</v>
      </c>
      <c r="B983" s="249">
        <f>VLOOKUP(F983,'[14]表二（旧）'!$F$5:$G$1311,2,FALSE)</f>
        <v>0</v>
      </c>
      <c r="C983" s="157">
        <v>778</v>
      </c>
      <c r="D983" s="246" t="str">
        <f>IF(B983=0,"",ROUND(C983/B983*100,1))</f>
        <v/>
      </c>
      <c r="E983" s="244"/>
      <c r="F983" s="247">
        <v>2140601</v>
      </c>
      <c r="G983">
        <f>SUM(C983)</f>
        <v>778</v>
      </c>
      <c r="H983" s="247" t="s">
        <v>812</v>
      </c>
    </row>
    <row r="984" ht="20.1" customHeight="1" spans="1:8">
      <c r="A984" s="267" t="s">
        <v>813</v>
      </c>
      <c r="B984" s="249">
        <f>VLOOKUP(F984,'[14]表二（旧）'!$F$5:$G$1311,2,FALSE)</f>
        <v>0</v>
      </c>
      <c r="C984" s="157"/>
      <c r="D984" s="246" t="str">
        <f>IF(B984=0,"",ROUND(C984/B984*100,1))</f>
        <v/>
      </c>
      <c r="E984" s="244"/>
      <c r="F984" s="247">
        <v>2140602</v>
      </c>
      <c r="G984">
        <f>SUM(C984)</f>
        <v>0</v>
      </c>
      <c r="H984" s="247" t="s">
        <v>813</v>
      </c>
    </row>
    <row r="985" ht="20.1" customHeight="1" spans="1:8">
      <c r="A985" s="267" t="s">
        <v>814</v>
      </c>
      <c r="B985" s="249">
        <f>VLOOKUP(F985,'[14]表二（旧）'!$F$5:$G$1311,2,FALSE)</f>
        <v>0</v>
      </c>
      <c r="C985" s="157"/>
      <c r="D985" s="246" t="str">
        <f>IF(B985=0,"",ROUND(C985/B985*100,1))</f>
        <v/>
      </c>
      <c r="E985" s="244"/>
      <c r="F985" s="247">
        <v>2140603</v>
      </c>
      <c r="G985">
        <f>SUM(C985)</f>
        <v>0</v>
      </c>
      <c r="H985" s="247" t="s">
        <v>814</v>
      </c>
    </row>
    <row r="986" ht="20.1" customHeight="1" spans="1:8">
      <c r="A986" s="267" t="s">
        <v>815</v>
      </c>
      <c r="B986" s="249">
        <f>VLOOKUP(F986,'[14]表二（旧）'!$F$5:$G$1311,2,FALSE)</f>
        <v>0</v>
      </c>
      <c r="C986" s="157"/>
      <c r="D986" s="246" t="str">
        <f>IF(B986=0,"",ROUND(C986/B986*100,1))</f>
        <v/>
      </c>
      <c r="E986" s="244"/>
      <c r="F986" s="247">
        <v>2140699</v>
      </c>
      <c r="G986">
        <f>SUM(C986)</f>
        <v>0</v>
      </c>
      <c r="H986" s="247" t="s">
        <v>815</v>
      </c>
    </row>
    <row r="987" ht="20.1" customHeight="1" spans="1:8">
      <c r="A987" s="267" t="s">
        <v>816</v>
      </c>
      <c r="B987" s="245">
        <f>SUM(B988:B989)</f>
        <v>0</v>
      </c>
      <c r="C987" s="245">
        <f>SUM(C988:C989)</f>
        <v>0</v>
      </c>
      <c r="D987" s="246" t="str">
        <f>IF(B987=0,"",ROUND(C987/B987*100,1))</f>
        <v/>
      </c>
      <c r="E987" s="244"/>
      <c r="F987" s="247">
        <v>21499</v>
      </c>
      <c r="G987">
        <f>SUM(C987)</f>
        <v>0</v>
      </c>
      <c r="H987" s="247" t="s">
        <v>816</v>
      </c>
    </row>
    <row r="988" ht="20.1" customHeight="1" spans="1:8">
      <c r="A988" s="267" t="s">
        <v>817</v>
      </c>
      <c r="B988" s="249">
        <f>VLOOKUP(F988,'[14]表二（旧）'!$F$5:$G$1311,2,FALSE)</f>
        <v>0</v>
      </c>
      <c r="C988" s="157"/>
      <c r="D988" s="246" t="str">
        <f>IF(B988=0,"",ROUND(C988/B988*100,1))</f>
        <v/>
      </c>
      <c r="E988" s="244"/>
      <c r="F988" s="247">
        <v>2149901</v>
      </c>
      <c r="G988">
        <f>SUM(C988)</f>
        <v>0</v>
      </c>
      <c r="H988" s="247" t="s">
        <v>817</v>
      </c>
    </row>
    <row r="989" ht="20.1" customHeight="1" spans="1:8">
      <c r="A989" s="267" t="s">
        <v>818</v>
      </c>
      <c r="B989" s="249">
        <f>VLOOKUP(F989,'[14]表二（旧）'!$F$5:$G$1311,2,FALSE)</f>
        <v>0</v>
      </c>
      <c r="C989" s="157"/>
      <c r="D989" s="246" t="str">
        <f>IF(B989=0,"",ROUND(C989/B989*100,1))</f>
        <v/>
      </c>
      <c r="E989" s="244"/>
      <c r="F989" s="247">
        <v>2149999</v>
      </c>
      <c r="G989">
        <f>SUM(C989)</f>
        <v>0</v>
      </c>
      <c r="H989" s="247" t="s">
        <v>818</v>
      </c>
    </row>
    <row r="990" ht="20.1" customHeight="1" spans="1:8">
      <c r="A990" s="267" t="s">
        <v>819</v>
      </c>
      <c r="B990" s="245">
        <f>SUM(B991,B1001,B1017,B1022,B1036,B1043,B1050,)</f>
        <v>13635</v>
      </c>
      <c r="C990" s="245">
        <f>SUM(C991,C1001,C1017,C1022,C1036,C1043,C1050,)</f>
        <v>8086</v>
      </c>
      <c r="D990" s="246">
        <f>IF(B990=0,"",ROUND(C990/B990*100,1))</f>
        <v>59.3</v>
      </c>
      <c r="E990" s="244"/>
      <c r="F990" s="247">
        <v>215</v>
      </c>
      <c r="G990">
        <f>SUM(C990)</f>
        <v>8086</v>
      </c>
      <c r="H990" s="247" t="s">
        <v>819</v>
      </c>
    </row>
    <row r="991" ht="20.1" customHeight="1" spans="1:8">
      <c r="A991" s="267" t="s">
        <v>820</v>
      </c>
      <c r="B991" s="245">
        <f>SUM(B992:B1000)</f>
        <v>0</v>
      </c>
      <c r="C991" s="245">
        <f>SUM(C992:C1000)</f>
        <v>0</v>
      </c>
      <c r="D991" s="246" t="str">
        <f>IF(B991=0,"",ROUND(C991/B991*100,1))</f>
        <v/>
      </c>
      <c r="E991" s="244"/>
      <c r="F991" s="247">
        <v>21501</v>
      </c>
      <c r="G991">
        <f>SUM(C991)</f>
        <v>0</v>
      </c>
      <c r="H991" s="247" t="s">
        <v>820</v>
      </c>
    </row>
    <row r="992" ht="20.1" customHeight="1" spans="1:8">
      <c r="A992" s="267" t="s">
        <v>655</v>
      </c>
      <c r="B992" s="249">
        <f>VLOOKUP(F992,'[14]表二（旧）'!$F$5:$G$1311,2,FALSE)</f>
        <v>0</v>
      </c>
      <c r="C992" s="157"/>
      <c r="D992" s="246" t="str">
        <f>IF(B992=0,"",ROUND(C992/B992*100,1))</f>
        <v/>
      </c>
      <c r="E992" s="244"/>
      <c r="F992" s="247">
        <v>2150101</v>
      </c>
      <c r="G992">
        <f>SUM(C992)</f>
        <v>0</v>
      </c>
      <c r="H992" s="247" t="s">
        <v>655</v>
      </c>
    </row>
    <row r="993" ht="20.1" customHeight="1" spans="1:8">
      <c r="A993" s="267" t="s">
        <v>656</v>
      </c>
      <c r="B993" s="249">
        <f>VLOOKUP(F993,'[14]表二（旧）'!$F$5:$G$1311,2,FALSE)</f>
        <v>0</v>
      </c>
      <c r="C993" s="157"/>
      <c r="D993" s="246" t="str">
        <f>IF(B993=0,"",ROUND(C993/B993*100,1))</f>
        <v/>
      </c>
      <c r="E993" s="244"/>
      <c r="F993" s="247">
        <v>2150102</v>
      </c>
      <c r="G993">
        <f>SUM(C993)</f>
        <v>0</v>
      </c>
      <c r="H993" s="247" t="s">
        <v>656</v>
      </c>
    </row>
    <row r="994" ht="20.1" customHeight="1" spans="1:8">
      <c r="A994" s="267" t="s">
        <v>657</v>
      </c>
      <c r="B994" s="249">
        <f>VLOOKUP(F994,'[14]表二（旧）'!$F$5:$G$1311,2,FALSE)</f>
        <v>0</v>
      </c>
      <c r="C994" s="157"/>
      <c r="D994" s="246" t="str">
        <f>IF(B994=0,"",ROUND(C994/B994*100,1))</f>
        <v/>
      </c>
      <c r="E994" s="244"/>
      <c r="F994" s="247">
        <v>2150103</v>
      </c>
      <c r="G994">
        <f>SUM(C994)</f>
        <v>0</v>
      </c>
      <c r="H994" s="247" t="s">
        <v>657</v>
      </c>
    </row>
    <row r="995" ht="20.1" customHeight="1" spans="1:8">
      <c r="A995" s="267" t="s">
        <v>821</v>
      </c>
      <c r="B995" s="249">
        <f>VLOOKUP(F995,'[14]表二（旧）'!$F$5:$G$1311,2,FALSE)</f>
        <v>0</v>
      </c>
      <c r="C995" s="157"/>
      <c r="D995" s="246" t="str">
        <f>IF(B995=0,"",ROUND(C995/B995*100,1))</f>
        <v/>
      </c>
      <c r="E995" s="244"/>
      <c r="F995" s="247">
        <v>2150104</v>
      </c>
      <c r="G995">
        <f>SUM(C995)</f>
        <v>0</v>
      </c>
      <c r="H995" s="247" t="s">
        <v>821</v>
      </c>
    </row>
    <row r="996" ht="20.1" customHeight="1" spans="1:8">
      <c r="A996" s="267" t="s">
        <v>822</v>
      </c>
      <c r="B996" s="249">
        <f>VLOOKUP(F996,'[14]表二（旧）'!$F$5:$G$1311,2,FALSE)</f>
        <v>0</v>
      </c>
      <c r="C996" s="157"/>
      <c r="D996" s="246" t="str">
        <f>IF(B996=0,"",ROUND(C996/B996*100,1))</f>
        <v/>
      </c>
      <c r="E996" s="244"/>
      <c r="F996" s="247">
        <v>2150105</v>
      </c>
      <c r="G996">
        <f>SUM(C996)</f>
        <v>0</v>
      </c>
      <c r="H996" s="247" t="s">
        <v>822</v>
      </c>
    </row>
    <row r="997" ht="20.1" customHeight="1" spans="1:8">
      <c r="A997" s="267" t="s">
        <v>823</v>
      </c>
      <c r="B997" s="249">
        <f>VLOOKUP(F997,'[14]表二（旧）'!$F$5:$G$1311,2,FALSE)</f>
        <v>0</v>
      </c>
      <c r="C997" s="157"/>
      <c r="D997" s="246" t="str">
        <f>IF(B997=0,"",ROUND(C997/B997*100,1))</f>
        <v/>
      </c>
      <c r="E997" s="244"/>
      <c r="F997" s="247">
        <v>2150106</v>
      </c>
      <c r="G997">
        <f>SUM(C997)</f>
        <v>0</v>
      </c>
      <c r="H997" s="247" t="s">
        <v>823</v>
      </c>
    </row>
    <row r="998" ht="20.1" customHeight="1" spans="1:8">
      <c r="A998" s="267" t="s">
        <v>824</v>
      </c>
      <c r="B998" s="249">
        <f>VLOOKUP(F998,'[14]表二（旧）'!$F$5:$G$1311,2,FALSE)</f>
        <v>0</v>
      </c>
      <c r="C998" s="157"/>
      <c r="D998" s="246" t="str">
        <f>IF(B998=0,"",ROUND(C998/B998*100,1))</f>
        <v/>
      </c>
      <c r="E998" s="244"/>
      <c r="F998" s="247">
        <v>2150107</v>
      </c>
      <c r="G998">
        <f>SUM(C998)</f>
        <v>0</v>
      </c>
      <c r="H998" s="247" t="s">
        <v>824</v>
      </c>
    </row>
    <row r="999" ht="20.1" customHeight="1" spans="1:8">
      <c r="A999" s="267" t="s">
        <v>825</v>
      </c>
      <c r="B999" s="249">
        <f>VLOOKUP(F999,'[14]表二（旧）'!$F$5:$G$1311,2,FALSE)</f>
        <v>0</v>
      </c>
      <c r="C999" s="157"/>
      <c r="D999" s="246" t="str">
        <f>IF(B999=0,"",ROUND(C999/B999*100,1))</f>
        <v/>
      </c>
      <c r="E999" s="244"/>
      <c r="F999" s="247">
        <v>2150108</v>
      </c>
      <c r="G999">
        <f>SUM(C999)</f>
        <v>0</v>
      </c>
      <c r="H999" s="247" t="s">
        <v>825</v>
      </c>
    </row>
    <row r="1000" ht="20.1" customHeight="1" spans="1:8">
      <c r="A1000" s="267" t="s">
        <v>826</v>
      </c>
      <c r="B1000" s="249">
        <f>VLOOKUP(F1000,'[14]表二（旧）'!$F$5:$G$1311,2,FALSE)</f>
        <v>0</v>
      </c>
      <c r="C1000" s="157"/>
      <c r="D1000" s="246" t="str">
        <f>IF(B1000=0,"",ROUND(C1000/B1000*100,1))</f>
        <v/>
      </c>
      <c r="E1000" s="244"/>
      <c r="F1000" s="247">
        <v>2150199</v>
      </c>
      <c r="G1000">
        <f>SUM(C1000)</f>
        <v>0</v>
      </c>
      <c r="H1000" s="247" t="s">
        <v>826</v>
      </c>
    </row>
    <row r="1001" ht="20.1" customHeight="1" spans="1:8">
      <c r="A1001" s="267" t="s">
        <v>827</v>
      </c>
      <c r="B1001" s="245">
        <f>SUM(B1002:B1016)</f>
        <v>0</v>
      </c>
      <c r="C1001" s="245">
        <f>SUM(C1002:C1016)</f>
        <v>0</v>
      </c>
      <c r="D1001" s="246" t="str">
        <f>IF(B1001=0,"",ROUND(C1001/B1001*100,1))</f>
        <v/>
      </c>
      <c r="E1001" s="244"/>
      <c r="F1001" s="247">
        <v>21502</v>
      </c>
      <c r="G1001">
        <f>SUM(C1001)</f>
        <v>0</v>
      </c>
      <c r="H1001" s="247" t="s">
        <v>827</v>
      </c>
    </row>
    <row r="1002" ht="20.1" customHeight="1" spans="1:8">
      <c r="A1002" s="267" t="s">
        <v>655</v>
      </c>
      <c r="B1002" s="249">
        <f>VLOOKUP(F1002,'[14]表二（旧）'!$F$5:$G$1311,2,FALSE)</f>
        <v>0</v>
      </c>
      <c r="C1002" s="157"/>
      <c r="D1002" s="246" t="str">
        <f>IF(B1002=0,"",ROUND(C1002/B1002*100,1))</f>
        <v/>
      </c>
      <c r="E1002" s="244"/>
      <c r="F1002" s="247">
        <v>2150201</v>
      </c>
      <c r="G1002">
        <f>SUM(C1002)</f>
        <v>0</v>
      </c>
      <c r="H1002" s="247" t="s">
        <v>655</v>
      </c>
    </row>
    <row r="1003" ht="20.1" customHeight="1" spans="1:8">
      <c r="A1003" s="267" t="s">
        <v>656</v>
      </c>
      <c r="B1003" s="249">
        <f>VLOOKUP(F1003,'[14]表二（旧）'!$F$5:$G$1311,2,FALSE)</f>
        <v>0</v>
      </c>
      <c r="C1003" s="157"/>
      <c r="D1003" s="246" t="str">
        <f>IF(B1003=0,"",ROUND(C1003/B1003*100,1))</f>
        <v/>
      </c>
      <c r="E1003" s="244"/>
      <c r="F1003" s="247">
        <v>2150202</v>
      </c>
      <c r="G1003">
        <f>SUM(C1003)</f>
        <v>0</v>
      </c>
      <c r="H1003" s="247" t="s">
        <v>656</v>
      </c>
    </row>
    <row r="1004" ht="20.1" customHeight="1" spans="1:8">
      <c r="A1004" s="267" t="s">
        <v>657</v>
      </c>
      <c r="B1004" s="249">
        <f>VLOOKUP(F1004,'[14]表二（旧）'!$F$5:$G$1311,2,FALSE)</f>
        <v>0</v>
      </c>
      <c r="C1004" s="157"/>
      <c r="D1004" s="246" t="str">
        <f>IF(B1004=0,"",ROUND(C1004/B1004*100,1))</f>
        <v/>
      </c>
      <c r="E1004" s="244"/>
      <c r="F1004" s="247">
        <v>2150203</v>
      </c>
      <c r="G1004">
        <f>SUM(C1004)</f>
        <v>0</v>
      </c>
      <c r="H1004" s="247" t="s">
        <v>657</v>
      </c>
    </row>
    <row r="1005" ht="20.1" customHeight="1" spans="1:8">
      <c r="A1005" s="267" t="s">
        <v>828</v>
      </c>
      <c r="B1005" s="249">
        <f>VLOOKUP(F1005,'[14]表二（旧）'!$F$5:$G$1311,2,FALSE)</f>
        <v>0</v>
      </c>
      <c r="C1005" s="157"/>
      <c r="D1005" s="246" t="str">
        <f>IF(B1005=0,"",ROUND(C1005/B1005*100,1))</f>
        <v/>
      </c>
      <c r="E1005" s="244"/>
      <c r="F1005" s="247">
        <v>2150204</v>
      </c>
      <c r="G1005">
        <f>SUM(C1005)</f>
        <v>0</v>
      </c>
      <c r="H1005" s="247" t="s">
        <v>828</v>
      </c>
    </row>
    <row r="1006" ht="20.1" customHeight="1" spans="1:8">
      <c r="A1006" s="267" t="s">
        <v>829</v>
      </c>
      <c r="B1006" s="249">
        <f>VLOOKUP(F1006,'[14]表二（旧）'!$F$5:$G$1311,2,FALSE)</f>
        <v>0</v>
      </c>
      <c r="C1006" s="157"/>
      <c r="D1006" s="246" t="str">
        <f>IF(B1006=0,"",ROUND(C1006/B1006*100,1))</f>
        <v/>
      </c>
      <c r="E1006" s="244"/>
      <c r="F1006" s="247">
        <v>2150205</v>
      </c>
      <c r="G1006">
        <f>SUM(C1006)</f>
        <v>0</v>
      </c>
      <c r="H1006" s="247" t="s">
        <v>829</v>
      </c>
    </row>
    <row r="1007" ht="20.1" customHeight="1" spans="1:8">
      <c r="A1007" s="267" t="s">
        <v>830</v>
      </c>
      <c r="B1007" s="249">
        <f>VLOOKUP(F1007,'[14]表二（旧）'!$F$5:$G$1311,2,FALSE)</f>
        <v>0</v>
      </c>
      <c r="C1007" s="157"/>
      <c r="D1007" s="246" t="str">
        <f>IF(B1007=0,"",ROUND(C1007/B1007*100,1))</f>
        <v/>
      </c>
      <c r="E1007" s="244"/>
      <c r="F1007" s="247">
        <v>2150206</v>
      </c>
      <c r="G1007">
        <f>SUM(C1007)</f>
        <v>0</v>
      </c>
      <c r="H1007" s="247" t="s">
        <v>830</v>
      </c>
    </row>
    <row r="1008" ht="20.1" customHeight="1" spans="1:8">
      <c r="A1008" s="267" t="s">
        <v>831</v>
      </c>
      <c r="B1008" s="249">
        <f>VLOOKUP(F1008,'[14]表二（旧）'!$F$5:$G$1311,2,FALSE)</f>
        <v>0</v>
      </c>
      <c r="C1008" s="157"/>
      <c r="D1008" s="246" t="str">
        <f>IF(B1008=0,"",ROUND(C1008/B1008*100,1))</f>
        <v/>
      </c>
      <c r="E1008" s="244"/>
      <c r="F1008" s="247">
        <v>2150207</v>
      </c>
      <c r="G1008">
        <f>SUM(C1008)</f>
        <v>0</v>
      </c>
      <c r="H1008" s="247" t="s">
        <v>831</v>
      </c>
    </row>
    <row r="1009" ht="20.1" customHeight="1" spans="1:8">
      <c r="A1009" s="267" t="s">
        <v>832</v>
      </c>
      <c r="B1009" s="249">
        <f>VLOOKUP(F1009,'[14]表二（旧）'!$F$5:$G$1311,2,FALSE)</f>
        <v>0</v>
      </c>
      <c r="C1009" s="157"/>
      <c r="D1009" s="246" t="str">
        <f>IF(B1009=0,"",ROUND(C1009/B1009*100,1))</f>
        <v/>
      </c>
      <c r="E1009" s="244"/>
      <c r="F1009" s="247">
        <v>2150208</v>
      </c>
      <c r="G1009">
        <f>SUM(C1009)</f>
        <v>0</v>
      </c>
      <c r="H1009" s="247" t="s">
        <v>832</v>
      </c>
    </row>
    <row r="1010" ht="20.1" customHeight="1" spans="1:8">
      <c r="A1010" s="267" t="s">
        <v>833</v>
      </c>
      <c r="B1010" s="249">
        <f>VLOOKUP(F1010,'[14]表二（旧）'!$F$5:$G$1311,2,FALSE)</f>
        <v>0</v>
      </c>
      <c r="C1010" s="157"/>
      <c r="D1010" s="246" t="str">
        <f>IF(B1010=0,"",ROUND(C1010/B1010*100,1))</f>
        <v/>
      </c>
      <c r="E1010" s="244"/>
      <c r="F1010" s="247">
        <v>2150209</v>
      </c>
      <c r="G1010">
        <f>SUM(C1010)</f>
        <v>0</v>
      </c>
      <c r="H1010" s="247" t="s">
        <v>833</v>
      </c>
    </row>
    <row r="1011" ht="20.1" customHeight="1" spans="1:8">
      <c r="A1011" s="267" t="s">
        <v>834</v>
      </c>
      <c r="B1011" s="249">
        <f>VLOOKUP(F1011,'[14]表二（旧）'!$F$5:$G$1311,2,FALSE)</f>
        <v>0</v>
      </c>
      <c r="C1011" s="157"/>
      <c r="D1011" s="246" t="str">
        <f>IF(B1011=0,"",ROUND(C1011/B1011*100,1))</f>
        <v/>
      </c>
      <c r="E1011" s="244"/>
      <c r="F1011" s="247">
        <v>2150210</v>
      </c>
      <c r="G1011">
        <f>SUM(C1011)</f>
        <v>0</v>
      </c>
      <c r="H1011" s="247" t="s">
        <v>834</v>
      </c>
    </row>
    <row r="1012" ht="20.1" customHeight="1" spans="1:8">
      <c r="A1012" s="267" t="s">
        <v>835</v>
      </c>
      <c r="B1012" s="249">
        <f>VLOOKUP(F1012,'[14]表二（旧）'!$F$5:$G$1311,2,FALSE)</f>
        <v>0</v>
      </c>
      <c r="C1012" s="157"/>
      <c r="D1012" s="246" t="str">
        <f>IF(B1012=0,"",ROUND(C1012/B1012*100,1))</f>
        <v/>
      </c>
      <c r="E1012" s="244"/>
      <c r="F1012" s="247">
        <v>2150212</v>
      </c>
      <c r="G1012">
        <f>SUM(C1012)</f>
        <v>0</v>
      </c>
      <c r="H1012" s="247" t="s">
        <v>835</v>
      </c>
    </row>
    <row r="1013" ht="20.1" customHeight="1" spans="1:8">
      <c r="A1013" s="267" t="s">
        <v>836</v>
      </c>
      <c r="B1013" s="249">
        <f>VLOOKUP(F1013,'[14]表二（旧）'!$F$5:$G$1311,2,FALSE)</f>
        <v>0</v>
      </c>
      <c r="C1013" s="157"/>
      <c r="D1013" s="246" t="str">
        <f>IF(B1013=0,"",ROUND(C1013/B1013*100,1))</f>
        <v/>
      </c>
      <c r="E1013" s="244"/>
      <c r="F1013" s="247">
        <v>2150213</v>
      </c>
      <c r="G1013">
        <f>SUM(C1013)</f>
        <v>0</v>
      </c>
      <c r="H1013" s="247" t="s">
        <v>836</v>
      </c>
    </row>
    <row r="1014" ht="20.1" customHeight="1" spans="1:8">
      <c r="A1014" s="267" t="s">
        <v>837</v>
      </c>
      <c r="B1014" s="249">
        <f>VLOOKUP(F1014,'[14]表二（旧）'!$F$5:$G$1311,2,FALSE)</f>
        <v>0</v>
      </c>
      <c r="C1014" s="157"/>
      <c r="D1014" s="246" t="str">
        <f>IF(B1014=0,"",ROUND(C1014/B1014*100,1))</f>
        <v/>
      </c>
      <c r="E1014" s="244"/>
      <c r="F1014" s="247">
        <v>2150214</v>
      </c>
      <c r="G1014">
        <f>SUM(C1014)</f>
        <v>0</v>
      </c>
      <c r="H1014" s="247" t="s">
        <v>837</v>
      </c>
    </row>
    <row r="1015" ht="20.1" customHeight="1" spans="1:8">
      <c r="A1015" s="267" t="s">
        <v>838</v>
      </c>
      <c r="B1015" s="249">
        <f>VLOOKUP(F1015,'[14]表二（旧）'!$F$5:$G$1311,2,FALSE)</f>
        <v>0</v>
      </c>
      <c r="C1015" s="157"/>
      <c r="D1015" s="246" t="str">
        <f>IF(B1015=0,"",ROUND(C1015/B1015*100,1))</f>
        <v/>
      </c>
      <c r="E1015" s="244"/>
      <c r="F1015" s="247">
        <v>2150215</v>
      </c>
      <c r="G1015">
        <f>SUM(C1015)</f>
        <v>0</v>
      </c>
      <c r="H1015" s="247" t="s">
        <v>838</v>
      </c>
    </row>
    <row r="1016" ht="20.1" customHeight="1" spans="1:8">
      <c r="A1016" s="267" t="s">
        <v>839</v>
      </c>
      <c r="B1016" s="249">
        <f>VLOOKUP(F1016,'[14]表二（旧）'!$F$5:$G$1311,2,FALSE)</f>
        <v>0</v>
      </c>
      <c r="C1016" s="157"/>
      <c r="D1016" s="246" t="str">
        <f>IF(B1016=0,"",ROUND(C1016/B1016*100,1))</f>
        <v/>
      </c>
      <c r="E1016" s="244"/>
      <c r="F1016" s="247">
        <v>2150299</v>
      </c>
      <c r="G1016">
        <f>SUM(C1016)</f>
        <v>0</v>
      </c>
      <c r="H1016" s="247" t="s">
        <v>839</v>
      </c>
    </row>
    <row r="1017" ht="20.1" customHeight="1" spans="1:8">
      <c r="A1017" s="267" t="s">
        <v>840</v>
      </c>
      <c r="B1017" s="245">
        <f>SUM(B1018:B1021)</f>
        <v>0</v>
      </c>
      <c r="C1017" s="245">
        <f>SUM(C1018:C1021)</f>
        <v>0</v>
      </c>
      <c r="D1017" s="246" t="str">
        <f>IF(B1017=0,"",ROUND(C1017/B1017*100,1))</f>
        <v/>
      </c>
      <c r="E1017" s="244"/>
      <c r="F1017" s="247">
        <v>21503</v>
      </c>
      <c r="G1017">
        <f>SUM(C1017)</f>
        <v>0</v>
      </c>
      <c r="H1017" s="247" t="s">
        <v>840</v>
      </c>
    </row>
    <row r="1018" ht="20.1" customHeight="1" spans="1:8">
      <c r="A1018" s="267" t="s">
        <v>655</v>
      </c>
      <c r="B1018" s="249">
        <f>VLOOKUP(F1018,'[14]表二（旧）'!$F$5:$G$1311,2,FALSE)</f>
        <v>0</v>
      </c>
      <c r="C1018" s="157"/>
      <c r="D1018" s="246" t="str">
        <f>IF(B1018=0,"",ROUND(C1018/B1018*100,1))</f>
        <v/>
      </c>
      <c r="E1018" s="244"/>
      <c r="F1018" s="247">
        <v>2150301</v>
      </c>
      <c r="G1018">
        <f>SUM(C1018)</f>
        <v>0</v>
      </c>
      <c r="H1018" s="247" t="s">
        <v>655</v>
      </c>
    </row>
    <row r="1019" ht="20.1" customHeight="1" spans="1:8">
      <c r="A1019" s="267" t="s">
        <v>656</v>
      </c>
      <c r="B1019" s="249">
        <f>VLOOKUP(F1019,'[14]表二（旧）'!$F$5:$G$1311,2,FALSE)</f>
        <v>0</v>
      </c>
      <c r="C1019" s="157"/>
      <c r="D1019" s="246" t="str">
        <f>IF(B1019=0,"",ROUND(C1019/B1019*100,1))</f>
        <v/>
      </c>
      <c r="E1019" s="244"/>
      <c r="F1019" s="247">
        <v>2150302</v>
      </c>
      <c r="G1019">
        <f>SUM(C1019)</f>
        <v>0</v>
      </c>
      <c r="H1019" s="247" t="s">
        <v>656</v>
      </c>
    </row>
    <row r="1020" ht="20.1" customHeight="1" spans="1:8">
      <c r="A1020" s="267" t="s">
        <v>657</v>
      </c>
      <c r="B1020" s="249">
        <f>VLOOKUP(F1020,'[14]表二（旧）'!$F$5:$G$1311,2,FALSE)</f>
        <v>0</v>
      </c>
      <c r="C1020" s="157"/>
      <c r="D1020" s="246" t="str">
        <f>IF(B1020=0,"",ROUND(C1020/B1020*100,1))</f>
        <v/>
      </c>
      <c r="E1020" s="244"/>
      <c r="F1020" s="247">
        <v>2150303</v>
      </c>
      <c r="G1020">
        <f>SUM(C1020)</f>
        <v>0</v>
      </c>
      <c r="H1020" s="247" t="s">
        <v>657</v>
      </c>
    </row>
    <row r="1021" ht="20.1" customHeight="1" spans="1:8">
      <c r="A1021" s="267" t="s">
        <v>841</v>
      </c>
      <c r="B1021" s="249">
        <f>VLOOKUP(F1021,'[14]表二（旧）'!$F$5:$G$1311,2,FALSE)</f>
        <v>0</v>
      </c>
      <c r="C1021" s="157"/>
      <c r="D1021" s="246" t="str">
        <f>IF(B1021=0,"",ROUND(C1021/B1021*100,1))</f>
        <v/>
      </c>
      <c r="E1021" s="244"/>
      <c r="F1021" s="247">
        <v>2150399</v>
      </c>
      <c r="G1021">
        <f>SUM(C1021)</f>
        <v>0</v>
      </c>
      <c r="H1021" s="247" t="s">
        <v>841</v>
      </c>
    </row>
    <row r="1022" ht="20.1" customHeight="1" spans="1:8">
      <c r="A1022" s="267" t="s">
        <v>842</v>
      </c>
      <c r="B1022" s="245">
        <f>SUM(B1023:B1035)</f>
        <v>393</v>
      </c>
      <c r="C1022" s="245">
        <f>SUM(C1023:C1035)</f>
        <v>306</v>
      </c>
      <c r="D1022" s="246">
        <f>IF(B1022=0,"",ROUND(C1022/B1022*100,1))</f>
        <v>77.9</v>
      </c>
      <c r="E1022" s="244"/>
      <c r="F1022" s="247">
        <v>21505</v>
      </c>
      <c r="G1022">
        <f>SUM(C1022)</f>
        <v>306</v>
      </c>
      <c r="H1022" s="247" t="s">
        <v>842</v>
      </c>
    </row>
    <row r="1023" ht="20.1" customHeight="1" spans="1:8">
      <c r="A1023" s="267" t="s">
        <v>655</v>
      </c>
      <c r="B1023" s="249">
        <f>VLOOKUP(F1023,'[14]表二（旧）'!$F$5:$G$1311,2,FALSE)</f>
        <v>325</v>
      </c>
      <c r="C1023" s="157">
        <v>260</v>
      </c>
      <c r="D1023" s="246">
        <f>IF(B1023=0,"",ROUND(C1023/B1023*100,1))</f>
        <v>80</v>
      </c>
      <c r="E1023" s="244"/>
      <c r="F1023" s="247">
        <v>2150501</v>
      </c>
      <c r="G1023">
        <f>SUM(C1023)</f>
        <v>260</v>
      </c>
      <c r="H1023" s="247" t="s">
        <v>655</v>
      </c>
    </row>
    <row r="1024" ht="20.1" customHeight="1" spans="1:8">
      <c r="A1024" s="267" t="s">
        <v>656</v>
      </c>
      <c r="B1024" s="249">
        <f>VLOOKUP(F1024,'[14]表二（旧）'!$F$5:$G$1311,2,FALSE)</f>
        <v>46</v>
      </c>
      <c r="C1024" s="157"/>
      <c r="D1024" s="246">
        <f>IF(B1024=0,"",ROUND(C1024/B1024*100,1))</f>
        <v>0</v>
      </c>
      <c r="E1024" s="244"/>
      <c r="F1024" s="247">
        <v>2150502</v>
      </c>
      <c r="G1024">
        <f>SUM(C1024)</f>
        <v>0</v>
      </c>
      <c r="H1024" s="247" t="s">
        <v>656</v>
      </c>
    </row>
    <row r="1025" ht="20.1" customHeight="1" spans="1:8">
      <c r="A1025" s="267" t="s">
        <v>657</v>
      </c>
      <c r="B1025" s="249">
        <f>VLOOKUP(F1025,'[14]表二（旧）'!$F$5:$G$1311,2,FALSE)</f>
        <v>0</v>
      </c>
      <c r="C1025" s="157"/>
      <c r="D1025" s="246" t="str">
        <f>IF(B1025=0,"",ROUND(C1025/B1025*100,1))</f>
        <v/>
      </c>
      <c r="E1025" s="244"/>
      <c r="F1025" s="247">
        <v>2150503</v>
      </c>
      <c r="G1025">
        <f>SUM(C1025)</f>
        <v>0</v>
      </c>
      <c r="H1025" s="247" t="s">
        <v>657</v>
      </c>
    </row>
    <row r="1026" ht="20.1" customHeight="1" spans="1:8">
      <c r="A1026" s="267" t="s">
        <v>843</v>
      </c>
      <c r="B1026" s="249">
        <f>VLOOKUP(F1026,'[14]表二（旧）'!$F$5:$G$1311,2,FALSE)</f>
        <v>0</v>
      </c>
      <c r="C1026" s="157"/>
      <c r="D1026" s="246" t="str">
        <f>IF(B1026=0,"",ROUND(C1026/B1026*100,1))</f>
        <v/>
      </c>
      <c r="E1026" s="244"/>
      <c r="F1026" s="247">
        <v>2150505</v>
      </c>
      <c r="G1026">
        <f>SUM(C1026)</f>
        <v>0</v>
      </c>
      <c r="H1026" s="247" t="s">
        <v>843</v>
      </c>
    </row>
    <row r="1027" ht="20.1" customHeight="1" spans="1:8">
      <c r="A1027" s="267" t="s">
        <v>844</v>
      </c>
      <c r="B1027" s="249">
        <f>VLOOKUP(F1027,'[14]表二（旧）'!$F$5:$G$1311,2,FALSE)</f>
        <v>0</v>
      </c>
      <c r="C1027" s="157"/>
      <c r="D1027" s="246" t="str">
        <f>IF(B1027=0,"",ROUND(C1027/B1027*100,1))</f>
        <v/>
      </c>
      <c r="E1027" s="244"/>
      <c r="F1027" s="247">
        <v>2150506</v>
      </c>
      <c r="G1027">
        <f>SUM(C1027)</f>
        <v>0</v>
      </c>
      <c r="H1027" s="247" t="s">
        <v>844</v>
      </c>
    </row>
    <row r="1028" ht="20.1" customHeight="1" spans="1:8">
      <c r="A1028" s="267" t="s">
        <v>845</v>
      </c>
      <c r="B1028" s="249">
        <f>VLOOKUP(F1028,'[14]表二（旧）'!$F$5:$G$1311,2,FALSE)</f>
        <v>0</v>
      </c>
      <c r="C1028" s="157"/>
      <c r="D1028" s="246" t="str">
        <f>IF(B1028=0,"",ROUND(C1028/B1028*100,1))</f>
        <v/>
      </c>
      <c r="E1028" s="244"/>
      <c r="F1028" s="247">
        <v>2150507</v>
      </c>
      <c r="G1028">
        <f>SUM(C1028)</f>
        <v>0</v>
      </c>
      <c r="H1028" s="247" t="s">
        <v>845</v>
      </c>
    </row>
    <row r="1029" ht="20.1" customHeight="1" spans="1:8">
      <c r="A1029" s="267" t="s">
        <v>846</v>
      </c>
      <c r="B1029" s="249">
        <f>VLOOKUP(F1029,'[14]表二（旧）'!$F$5:$G$1311,2,FALSE)</f>
        <v>0</v>
      </c>
      <c r="C1029" s="157"/>
      <c r="D1029" s="246" t="str">
        <f t="shared" ref="D1029:D1092" si="32">IF(B1029=0,"",ROUND(C1029/B1029*100,1))</f>
        <v/>
      </c>
      <c r="E1029" s="244"/>
      <c r="F1029" s="247">
        <v>2150508</v>
      </c>
      <c r="G1029">
        <f t="shared" ref="G1029:G1092" si="33">SUM(C1029)</f>
        <v>0</v>
      </c>
      <c r="H1029" s="247" t="s">
        <v>846</v>
      </c>
    </row>
    <row r="1030" ht="20.1" customHeight="1" spans="1:8">
      <c r="A1030" s="267" t="s">
        <v>847</v>
      </c>
      <c r="B1030" s="249">
        <f>VLOOKUP(F1030,'[14]表二（旧）'!$F$5:$G$1311,2,FALSE)</f>
        <v>0</v>
      </c>
      <c r="C1030" s="157"/>
      <c r="D1030" s="246" t="str">
        <f>IF(B1030=0,"",ROUND(C1030/B1030*100,1))</f>
        <v/>
      </c>
      <c r="E1030" s="244"/>
      <c r="F1030" s="247">
        <v>2150509</v>
      </c>
      <c r="G1030">
        <f>SUM(C1030)</f>
        <v>0</v>
      </c>
      <c r="H1030" s="247" t="s">
        <v>847</v>
      </c>
    </row>
    <row r="1031" ht="20.1" customHeight="1" spans="1:8">
      <c r="A1031" s="267" t="s">
        <v>848</v>
      </c>
      <c r="B1031" s="249">
        <f>VLOOKUP(F1031,'[14]表二（旧）'!$F$5:$G$1311,2,FALSE)</f>
        <v>0</v>
      </c>
      <c r="C1031" s="157"/>
      <c r="D1031" s="246" t="str">
        <f>IF(B1031=0,"",ROUND(C1031/B1031*100,1))</f>
        <v/>
      </c>
      <c r="E1031" s="244"/>
      <c r="F1031" s="247">
        <v>2150510</v>
      </c>
      <c r="G1031">
        <f>SUM(C1031)</f>
        <v>0</v>
      </c>
      <c r="H1031" s="247" t="s">
        <v>848</v>
      </c>
    </row>
    <row r="1032" ht="20.1" customHeight="1" spans="1:8">
      <c r="A1032" s="267" t="s">
        <v>849</v>
      </c>
      <c r="B1032" s="249">
        <f>VLOOKUP(F1032,'[14]表二（旧）'!$F$5:$G$1311,2,FALSE)</f>
        <v>0</v>
      </c>
      <c r="C1032" s="157"/>
      <c r="D1032" s="246" t="str">
        <f>IF(B1032=0,"",ROUND(C1032/B1032*100,1))</f>
        <v/>
      </c>
      <c r="E1032" s="244"/>
      <c r="F1032" s="247">
        <v>2150511</v>
      </c>
      <c r="G1032">
        <f>SUM(C1032)</f>
        <v>0</v>
      </c>
      <c r="H1032" s="247" t="s">
        <v>849</v>
      </c>
    </row>
    <row r="1033" ht="20.1" customHeight="1" spans="1:8">
      <c r="A1033" s="267" t="s">
        <v>794</v>
      </c>
      <c r="B1033" s="249">
        <f>VLOOKUP(F1033,'[14]表二（旧）'!$F$5:$G$1311,2,FALSE)</f>
        <v>0</v>
      </c>
      <c r="C1033" s="157">
        <v>10</v>
      </c>
      <c r="D1033" s="246" t="str">
        <f>IF(B1033=0,"",ROUND(C1033/B1033*100,1))</f>
        <v/>
      </c>
      <c r="E1033" s="244"/>
      <c r="F1033" s="247">
        <v>2150513</v>
      </c>
      <c r="G1033">
        <f>SUM(C1033)</f>
        <v>10</v>
      </c>
      <c r="H1033" s="247" t="s">
        <v>794</v>
      </c>
    </row>
    <row r="1034" ht="20.1" customHeight="1" spans="1:8">
      <c r="A1034" s="267" t="s">
        <v>850</v>
      </c>
      <c r="B1034" s="249">
        <f>VLOOKUP(F1034,'[14]表二（旧）'!$F$5:$G$1311,2,FALSE)</f>
        <v>0</v>
      </c>
      <c r="C1034" s="157"/>
      <c r="D1034" s="246" t="str">
        <f>IF(B1034=0,"",ROUND(C1034/B1034*100,1))</f>
        <v/>
      </c>
      <c r="E1034" s="244"/>
      <c r="F1034" s="247">
        <v>2150515</v>
      </c>
      <c r="G1034">
        <f>SUM(C1034)</f>
        <v>0</v>
      </c>
      <c r="H1034" s="247" t="s">
        <v>850</v>
      </c>
    </row>
    <row r="1035" ht="20.1" customHeight="1" spans="1:8">
      <c r="A1035" s="267" t="s">
        <v>851</v>
      </c>
      <c r="B1035" s="249">
        <f>VLOOKUP(F1035,'[14]表二（旧）'!$F$5:$G$1311,2,FALSE)</f>
        <v>22</v>
      </c>
      <c r="C1035" s="157">
        <v>36</v>
      </c>
      <c r="D1035" s="246">
        <f>IF(B1035=0,"",ROUND(C1035/B1035*100,1))</f>
        <v>163.6</v>
      </c>
      <c r="E1035" s="244"/>
      <c r="F1035" s="247">
        <v>2150599</v>
      </c>
      <c r="G1035">
        <f>SUM(C1035)</f>
        <v>36</v>
      </c>
      <c r="H1035" s="247" t="s">
        <v>851</v>
      </c>
    </row>
    <row r="1036" ht="20.1" customHeight="1" spans="1:8">
      <c r="A1036" s="267" t="s">
        <v>852</v>
      </c>
      <c r="B1036" s="245">
        <f>SUM(B1037:B1042)</f>
        <v>0</v>
      </c>
      <c r="C1036" s="245">
        <f>SUM(C1037:C1042)</f>
        <v>0</v>
      </c>
      <c r="D1036" s="246" t="str">
        <f>IF(B1036=0,"",ROUND(C1036/B1036*100,1))</f>
        <v/>
      </c>
      <c r="E1036" s="244"/>
      <c r="F1036" s="247">
        <v>21507</v>
      </c>
      <c r="G1036">
        <f>SUM(C1036)</f>
        <v>0</v>
      </c>
      <c r="H1036" s="247" t="s">
        <v>852</v>
      </c>
    </row>
    <row r="1037" ht="20.1" customHeight="1" spans="1:8">
      <c r="A1037" s="267" t="s">
        <v>655</v>
      </c>
      <c r="B1037" s="249">
        <f>VLOOKUP(F1037,'[14]表二（旧）'!$F$5:$G$1311,2,FALSE)</f>
        <v>0</v>
      </c>
      <c r="C1037" s="157"/>
      <c r="D1037" s="246" t="str">
        <f>IF(B1037=0,"",ROUND(C1037/B1037*100,1))</f>
        <v/>
      </c>
      <c r="E1037" s="244"/>
      <c r="F1037" s="247">
        <v>2150701</v>
      </c>
      <c r="G1037">
        <f>SUM(C1037)</f>
        <v>0</v>
      </c>
      <c r="H1037" s="247" t="s">
        <v>655</v>
      </c>
    </row>
    <row r="1038" ht="20.1" customHeight="1" spans="1:8">
      <c r="A1038" s="267" t="s">
        <v>656</v>
      </c>
      <c r="B1038" s="249">
        <f>VLOOKUP(F1038,'[14]表二（旧）'!$F$5:$G$1311,2,FALSE)</f>
        <v>0</v>
      </c>
      <c r="C1038" s="157"/>
      <c r="D1038" s="246" t="str">
        <f>IF(B1038=0,"",ROUND(C1038/B1038*100,1))</f>
        <v/>
      </c>
      <c r="E1038" s="244"/>
      <c r="F1038" s="247">
        <v>2150702</v>
      </c>
      <c r="G1038">
        <f>SUM(C1038)</f>
        <v>0</v>
      </c>
      <c r="H1038" s="247" t="s">
        <v>656</v>
      </c>
    </row>
    <row r="1039" ht="20.1" customHeight="1" spans="1:8">
      <c r="A1039" s="267" t="s">
        <v>657</v>
      </c>
      <c r="B1039" s="249">
        <f>VLOOKUP(F1039,'[14]表二（旧）'!$F$5:$G$1311,2,FALSE)</f>
        <v>0</v>
      </c>
      <c r="C1039" s="157"/>
      <c r="D1039" s="246" t="str">
        <f>IF(B1039=0,"",ROUND(C1039/B1039*100,1))</f>
        <v/>
      </c>
      <c r="E1039" s="244"/>
      <c r="F1039" s="247">
        <v>2150703</v>
      </c>
      <c r="G1039">
        <f>SUM(C1039)</f>
        <v>0</v>
      </c>
      <c r="H1039" s="247" t="s">
        <v>657</v>
      </c>
    </row>
    <row r="1040" ht="20.1" customHeight="1" spans="1:8">
      <c r="A1040" s="267" t="s">
        <v>853</v>
      </c>
      <c r="B1040" s="249">
        <f>VLOOKUP(F1040,'[14]表二（旧）'!$F$5:$G$1311,2,FALSE)</f>
        <v>0</v>
      </c>
      <c r="C1040" s="157"/>
      <c r="D1040" s="246" t="str">
        <f>IF(B1040=0,"",ROUND(C1040/B1040*100,1))</f>
        <v/>
      </c>
      <c r="E1040" s="244"/>
      <c r="F1040" s="247">
        <v>2150704</v>
      </c>
      <c r="G1040">
        <f>SUM(C1040)</f>
        <v>0</v>
      </c>
      <c r="H1040" s="247" t="s">
        <v>853</v>
      </c>
    </row>
    <row r="1041" ht="20.1" customHeight="1" spans="1:8">
      <c r="A1041" s="266" t="s">
        <v>854</v>
      </c>
      <c r="B1041" s="157"/>
      <c r="C1041" s="157"/>
      <c r="D1041" s="246" t="str">
        <f>IF(B1041=0,"",ROUND(C1041/B1041*100,1))</f>
        <v/>
      </c>
      <c r="E1041" s="244"/>
      <c r="F1041" s="247">
        <v>2150705</v>
      </c>
      <c r="G1041">
        <f>SUM(C1041)</f>
        <v>0</v>
      </c>
      <c r="H1041" s="247" t="s">
        <v>854</v>
      </c>
    </row>
    <row r="1042" ht="20.1" customHeight="1" spans="1:8">
      <c r="A1042" s="267" t="s">
        <v>855</v>
      </c>
      <c r="B1042" s="249">
        <f>VLOOKUP(F1042,'[14]表二（旧）'!$F$5:$G$1311,2,FALSE)</f>
        <v>0</v>
      </c>
      <c r="C1042" s="157"/>
      <c r="D1042" s="246" t="str">
        <f>IF(B1042=0,"",ROUND(C1042/B1042*100,1))</f>
        <v/>
      </c>
      <c r="E1042" s="244"/>
      <c r="F1042" s="247">
        <v>2150799</v>
      </c>
      <c r="G1042">
        <f>SUM(C1042)</f>
        <v>0</v>
      </c>
      <c r="H1042" s="247" t="s">
        <v>855</v>
      </c>
    </row>
    <row r="1043" ht="20.1" customHeight="1" spans="1:8">
      <c r="A1043" s="267" t="s">
        <v>856</v>
      </c>
      <c r="B1043" s="245">
        <f>SUM(B1044:B1049)</f>
        <v>13242</v>
      </c>
      <c r="C1043" s="245">
        <f>SUM(C1044:C1049)</f>
        <v>7780</v>
      </c>
      <c r="D1043" s="246">
        <f>IF(B1043=0,"",ROUND(C1043/B1043*100,1))</f>
        <v>58.8</v>
      </c>
      <c r="E1043" s="244"/>
      <c r="F1043" s="247">
        <v>21508</v>
      </c>
      <c r="G1043">
        <f>SUM(C1043)</f>
        <v>7780</v>
      </c>
      <c r="H1043" s="247" t="s">
        <v>856</v>
      </c>
    </row>
    <row r="1044" ht="20.1" customHeight="1" spans="1:8">
      <c r="A1044" s="267" t="s">
        <v>655</v>
      </c>
      <c r="B1044" s="249">
        <f>VLOOKUP(F1044,'[14]表二（旧）'!$F$5:$G$1311,2,FALSE)</f>
        <v>0</v>
      </c>
      <c r="C1044" s="157"/>
      <c r="D1044" s="246" t="str">
        <f>IF(B1044=0,"",ROUND(C1044/B1044*100,1))</f>
        <v/>
      </c>
      <c r="E1044" s="244"/>
      <c r="F1044" s="247">
        <v>2150801</v>
      </c>
      <c r="G1044">
        <f>SUM(C1044)</f>
        <v>0</v>
      </c>
      <c r="H1044" s="247" t="s">
        <v>655</v>
      </c>
    </row>
    <row r="1045" ht="20.1" customHeight="1" spans="1:8">
      <c r="A1045" s="267" t="s">
        <v>656</v>
      </c>
      <c r="B1045" s="249">
        <f>VLOOKUP(F1045,'[14]表二（旧）'!$F$5:$G$1311,2,FALSE)</f>
        <v>0</v>
      </c>
      <c r="C1045" s="157"/>
      <c r="D1045" s="246" t="str">
        <f>IF(B1045=0,"",ROUND(C1045/B1045*100,1))</f>
        <v/>
      </c>
      <c r="E1045" s="244"/>
      <c r="F1045" s="247">
        <v>2150802</v>
      </c>
      <c r="G1045">
        <f>SUM(C1045)</f>
        <v>0</v>
      </c>
      <c r="H1045" s="247" t="s">
        <v>656</v>
      </c>
    </row>
    <row r="1046" ht="20.1" customHeight="1" spans="1:8">
      <c r="A1046" s="267" t="s">
        <v>657</v>
      </c>
      <c r="B1046" s="249">
        <f>VLOOKUP(F1046,'[14]表二（旧）'!$F$5:$G$1311,2,FALSE)</f>
        <v>0</v>
      </c>
      <c r="C1046" s="157"/>
      <c r="D1046" s="246" t="str">
        <f>IF(B1046=0,"",ROUND(C1046/B1046*100,1))</f>
        <v/>
      </c>
      <c r="E1046" s="244"/>
      <c r="F1046" s="247">
        <v>2150803</v>
      </c>
      <c r="G1046">
        <f>SUM(C1046)</f>
        <v>0</v>
      </c>
      <c r="H1046" s="247" t="s">
        <v>657</v>
      </c>
    </row>
    <row r="1047" ht="20.1" customHeight="1" spans="1:8">
      <c r="A1047" s="267" t="s">
        <v>857</v>
      </c>
      <c r="B1047" s="249">
        <f>VLOOKUP(F1047,'[14]表二（旧）'!$F$5:$G$1311,2,FALSE)</f>
        <v>0</v>
      </c>
      <c r="C1047" s="157"/>
      <c r="D1047" s="246" t="str">
        <f>IF(B1047=0,"",ROUND(C1047/B1047*100,1))</f>
        <v/>
      </c>
      <c r="E1047" s="244"/>
      <c r="F1047" s="247">
        <v>2150804</v>
      </c>
      <c r="G1047">
        <f>SUM(C1047)</f>
        <v>0</v>
      </c>
      <c r="H1047" s="247" t="s">
        <v>857</v>
      </c>
    </row>
    <row r="1048" ht="20.1" customHeight="1" spans="1:8">
      <c r="A1048" s="267" t="s">
        <v>858</v>
      </c>
      <c r="B1048" s="249">
        <f>VLOOKUP(F1048,'[14]表二（旧）'!$F$5:$G$1311,2,FALSE)</f>
        <v>13141</v>
      </c>
      <c r="C1048" s="157">
        <v>7780</v>
      </c>
      <c r="D1048" s="246">
        <f>IF(B1048=0,"",ROUND(C1048/B1048*100,1))</f>
        <v>59.2</v>
      </c>
      <c r="E1048" s="244"/>
      <c r="F1048" s="247">
        <v>2150805</v>
      </c>
      <c r="G1048">
        <f>SUM(C1048)</f>
        <v>7780</v>
      </c>
      <c r="H1048" s="247" t="s">
        <v>858</v>
      </c>
    </row>
    <row r="1049" ht="20.1" customHeight="1" spans="1:8">
      <c r="A1049" s="267" t="s">
        <v>859</v>
      </c>
      <c r="B1049" s="249">
        <f>VLOOKUP(F1049,'[14]表二（旧）'!$F$5:$G$1311,2,FALSE)</f>
        <v>101</v>
      </c>
      <c r="C1049" s="157"/>
      <c r="D1049" s="246">
        <f>IF(B1049=0,"",ROUND(C1049/B1049*100,1))</f>
        <v>0</v>
      </c>
      <c r="E1049" s="244"/>
      <c r="F1049" s="247">
        <v>2150899</v>
      </c>
      <c r="G1049">
        <f>SUM(C1049)</f>
        <v>0</v>
      </c>
      <c r="H1049" s="247" t="s">
        <v>859</v>
      </c>
    </row>
    <row r="1050" ht="20.1" customHeight="1" spans="1:8">
      <c r="A1050" s="267" t="s">
        <v>860</v>
      </c>
      <c r="B1050" s="245">
        <f>SUM(B1051:B1055)</f>
        <v>0</v>
      </c>
      <c r="C1050" s="245">
        <f>SUM(C1051:C1055)</f>
        <v>0</v>
      </c>
      <c r="D1050" s="246" t="str">
        <f>IF(B1050=0,"",ROUND(C1050/B1050*100,1))</f>
        <v/>
      </c>
      <c r="E1050" s="244"/>
      <c r="F1050" s="247">
        <v>21599</v>
      </c>
      <c r="G1050">
        <f>SUM(C1050)</f>
        <v>0</v>
      </c>
      <c r="H1050" s="247" t="s">
        <v>860</v>
      </c>
    </row>
    <row r="1051" ht="20.1" customHeight="1" spans="1:8">
      <c r="A1051" s="267" t="s">
        <v>861</v>
      </c>
      <c r="B1051" s="249">
        <f>VLOOKUP(F1051,'[14]表二（旧）'!$F$5:$G$1311,2,FALSE)</f>
        <v>0</v>
      </c>
      <c r="C1051" s="157"/>
      <c r="D1051" s="246" t="str">
        <f>IF(B1051=0,"",ROUND(C1051/B1051*100,1))</f>
        <v/>
      </c>
      <c r="E1051" s="244"/>
      <c r="F1051" s="247">
        <v>2159901</v>
      </c>
      <c r="G1051">
        <f>SUM(C1051)</f>
        <v>0</v>
      </c>
      <c r="H1051" s="247" t="s">
        <v>861</v>
      </c>
    </row>
    <row r="1052" ht="20.1" customHeight="1" spans="1:8">
      <c r="A1052" s="267" t="s">
        <v>862</v>
      </c>
      <c r="B1052" s="249">
        <f>VLOOKUP(F1052,'[14]表二（旧）'!$F$5:$G$1311,2,FALSE)</f>
        <v>0</v>
      </c>
      <c r="C1052" s="157"/>
      <c r="D1052" s="246" t="str">
        <f>IF(B1052=0,"",ROUND(C1052/B1052*100,1))</f>
        <v/>
      </c>
      <c r="E1052" s="244"/>
      <c r="F1052" s="247">
        <v>2159904</v>
      </c>
      <c r="G1052">
        <f>SUM(C1052)</f>
        <v>0</v>
      </c>
      <c r="H1052" s="247" t="s">
        <v>862</v>
      </c>
    </row>
    <row r="1053" ht="20.1" customHeight="1" spans="1:8">
      <c r="A1053" s="267" t="s">
        <v>863</v>
      </c>
      <c r="B1053" s="249">
        <f>VLOOKUP(F1053,'[14]表二（旧）'!$F$5:$G$1311,2,FALSE)</f>
        <v>0</v>
      </c>
      <c r="C1053" s="157"/>
      <c r="D1053" s="246" t="str">
        <f>IF(B1053=0,"",ROUND(C1053/B1053*100,1))</f>
        <v/>
      </c>
      <c r="E1053" s="244"/>
      <c r="F1053" s="247">
        <v>2159905</v>
      </c>
      <c r="G1053">
        <f>SUM(C1053)</f>
        <v>0</v>
      </c>
      <c r="H1053" s="247" t="s">
        <v>863</v>
      </c>
    </row>
    <row r="1054" ht="20.1" customHeight="1" spans="1:8">
      <c r="A1054" s="267" t="s">
        <v>864</v>
      </c>
      <c r="B1054" s="249">
        <f>VLOOKUP(F1054,'[14]表二（旧）'!$F$5:$G$1311,2,FALSE)</f>
        <v>0</v>
      </c>
      <c r="C1054" s="157"/>
      <c r="D1054" s="246" t="str">
        <f>IF(B1054=0,"",ROUND(C1054/B1054*100,1))</f>
        <v/>
      </c>
      <c r="E1054" s="244"/>
      <c r="F1054" s="247">
        <v>2159906</v>
      </c>
      <c r="G1054">
        <f>SUM(C1054)</f>
        <v>0</v>
      </c>
      <c r="H1054" s="247" t="s">
        <v>864</v>
      </c>
    </row>
    <row r="1055" ht="20.1" customHeight="1" spans="1:8">
      <c r="A1055" s="267" t="s">
        <v>865</v>
      </c>
      <c r="B1055" s="258">
        <f>VLOOKUP(F1055,'[14]表二（旧）'!$F$5:$G$1311,2,FALSE)+VLOOKUP(2159902,'[14]表二（旧）'!$F$5:$G$1311,2,FALSE)</f>
        <v>0</v>
      </c>
      <c r="C1055" s="157"/>
      <c r="D1055" s="246" t="str">
        <f>IF(B1055=0,"",ROUND(C1055/B1055*100,1))</f>
        <v/>
      </c>
      <c r="E1055" s="244"/>
      <c r="F1055" s="247">
        <v>2159999</v>
      </c>
      <c r="G1055">
        <f>SUM(C1055)</f>
        <v>0</v>
      </c>
      <c r="H1055" s="247" t="s">
        <v>865</v>
      </c>
    </row>
    <row r="1056" ht="20.1" customHeight="1" spans="1:8">
      <c r="A1056" s="267" t="s">
        <v>866</v>
      </c>
      <c r="B1056" s="245">
        <f>SUM(B1057,B1067,B1073,)</f>
        <v>1587</v>
      </c>
      <c r="C1056" s="245">
        <f>SUM(C1057,C1067,C1073,)</f>
        <v>1989</v>
      </c>
      <c r="D1056" s="246">
        <f>IF(B1056=0,"",ROUND(C1056/B1056*100,1))</f>
        <v>125.3</v>
      </c>
      <c r="E1056" s="244"/>
      <c r="F1056" s="247">
        <v>216</v>
      </c>
      <c r="G1056">
        <f>SUM(C1056)</f>
        <v>1989</v>
      </c>
      <c r="H1056" s="247" t="s">
        <v>866</v>
      </c>
    </row>
    <row r="1057" ht="20.1" customHeight="1" spans="1:8">
      <c r="A1057" s="267" t="s">
        <v>867</v>
      </c>
      <c r="B1057" s="245">
        <f>SUM(B1058:B1066)</f>
        <v>942</v>
      </c>
      <c r="C1057" s="245">
        <f>SUM(C1058:C1066)</f>
        <v>776</v>
      </c>
      <c r="D1057" s="246">
        <f>IF(B1057=0,"",ROUND(C1057/B1057*100,1))</f>
        <v>82.4</v>
      </c>
      <c r="E1057" s="244"/>
      <c r="F1057" s="247">
        <v>21602</v>
      </c>
      <c r="G1057">
        <f>SUM(C1057)</f>
        <v>776</v>
      </c>
      <c r="H1057" s="247" t="s">
        <v>867</v>
      </c>
    </row>
    <row r="1058" ht="20.1" customHeight="1" spans="1:8">
      <c r="A1058" s="267" t="s">
        <v>655</v>
      </c>
      <c r="B1058" s="249">
        <f>VLOOKUP(F1058,'[14]表二（旧）'!$F$5:$G$1311,2,FALSE)</f>
        <v>230</v>
      </c>
      <c r="C1058" s="157">
        <v>205</v>
      </c>
      <c r="D1058" s="246">
        <f>IF(B1058=0,"",ROUND(C1058/B1058*100,1))</f>
        <v>89.1</v>
      </c>
      <c r="E1058" s="244"/>
      <c r="F1058" s="247">
        <v>2160201</v>
      </c>
      <c r="G1058">
        <f>SUM(C1058)</f>
        <v>205</v>
      </c>
      <c r="H1058" s="247" t="s">
        <v>655</v>
      </c>
    </row>
    <row r="1059" ht="20.1" customHeight="1" spans="1:8">
      <c r="A1059" s="267" t="s">
        <v>656</v>
      </c>
      <c r="B1059" s="249">
        <f>VLOOKUP(F1059,'[14]表二（旧）'!$F$5:$G$1311,2,FALSE)</f>
        <v>0</v>
      </c>
      <c r="C1059" s="157"/>
      <c r="D1059" s="246" t="str">
        <f>IF(B1059=0,"",ROUND(C1059/B1059*100,1))</f>
        <v/>
      </c>
      <c r="E1059" s="244"/>
      <c r="F1059" s="247">
        <v>2160202</v>
      </c>
      <c r="G1059">
        <f>SUM(C1059)</f>
        <v>0</v>
      </c>
      <c r="H1059" s="247" t="s">
        <v>656</v>
      </c>
    </row>
    <row r="1060" ht="20.1" customHeight="1" spans="1:8">
      <c r="A1060" s="267" t="s">
        <v>657</v>
      </c>
      <c r="B1060" s="249">
        <f>VLOOKUP(F1060,'[14]表二（旧）'!$F$5:$G$1311,2,FALSE)</f>
        <v>0</v>
      </c>
      <c r="C1060" s="157"/>
      <c r="D1060" s="246" t="str">
        <f>IF(B1060=0,"",ROUND(C1060/B1060*100,1))</f>
        <v/>
      </c>
      <c r="E1060" s="244"/>
      <c r="F1060" s="247">
        <v>2160203</v>
      </c>
      <c r="G1060">
        <f>SUM(C1060)</f>
        <v>0</v>
      </c>
      <c r="H1060" s="247" t="s">
        <v>657</v>
      </c>
    </row>
    <row r="1061" ht="20.1" customHeight="1" spans="1:8">
      <c r="A1061" s="267" t="s">
        <v>868</v>
      </c>
      <c r="B1061" s="249">
        <f>VLOOKUP(F1061,'[14]表二（旧）'!$F$5:$G$1311,2,FALSE)</f>
        <v>0</v>
      </c>
      <c r="C1061" s="157"/>
      <c r="D1061" s="246" t="str">
        <f>IF(B1061=0,"",ROUND(C1061/B1061*100,1))</f>
        <v/>
      </c>
      <c r="E1061" s="244"/>
      <c r="F1061" s="247">
        <v>2160216</v>
      </c>
      <c r="G1061">
        <f>SUM(C1061)</f>
        <v>0</v>
      </c>
      <c r="H1061" s="247" t="s">
        <v>868</v>
      </c>
    </row>
    <row r="1062" ht="20.1" customHeight="1" spans="1:8">
      <c r="A1062" s="267" t="s">
        <v>869</v>
      </c>
      <c r="B1062" s="249">
        <f>VLOOKUP(F1062,'[14]表二（旧）'!$F$5:$G$1311,2,FALSE)</f>
        <v>0</v>
      </c>
      <c r="C1062" s="157"/>
      <c r="D1062" s="246" t="str">
        <f>IF(B1062=0,"",ROUND(C1062/B1062*100,1))</f>
        <v/>
      </c>
      <c r="E1062" s="244"/>
      <c r="F1062" s="247">
        <v>2160217</v>
      </c>
      <c r="G1062">
        <f>SUM(C1062)</f>
        <v>0</v>
      </c>
      <c r="H1062" s="247" t="s">
        <v>869</v>
      </c>
    </row>
    <row r="1063" ht="20.1" customHeight="1" spans="1:8">
      <c r="A1063" s="267" t="s">
        <v>870</v>
      </c>
      <c r="B1063" s="249">
        <f>VLOOKUP(F1063,'[14]表二（旧）'!$F$5:$G$1311,2,FALSE)</f>
        <v>0</v>
      </c>
      <c r="C1063" s="157"/>
      <c r="D1063" s="246" t="str">
        <f>IF(B1063=0,"",ROUND(C1063/B1063*100,1))</f>
        <v/>
      </c>
      <c r="E1063" s="244"/>
      <c r="F1063" s="247">
        <v>2160218</v>
      </c>
      <c r="G1063">
        <f>SUM(C1063)</f>
        <v>0</v>
      </c>
      <c r="H1063" s="247" t="s">
        <v>870</v>
      </c>
    </row>
    <row r="1064" ht="20.1" customHeight="1" spans="1:8">
      <c r="A1064" s="267" t="s">
        <v>871</v>
      </c>
      <c r="B1064" s="249">
        <f>VLOOKUP(F1064,'[14]表二（旧）'!$F$5:$G$1311,2,FALSE)</f>
        <v>0</v>
      </c>
      <c r="C1064" s="157"/>
      <c r="D1064" s="246" t="str">
        <f>IF(B1064=0,"",ROUND(C1064/B1064*100,1))</f>
        <v/>
      </c>
      <c r="E1064" s="244"/>
      <c r="F1064" s="247">
        <v>2160219</v>
      </c>
      <c r="G1064">
        <f>SUM(C1064)</f>
        <v>0</v>
      </c>
      <c r="H1064" s="247" t="s">
        <v>871</v>
      </c>
    </row>
    <row r="1065" ht="20.1" customHeight="1" spans="1:8">
      <c r="A1065" s="267" t="s">
        <v>658</v>
      </c>
      <c r="B1065" s="249">
        <f>VLOOKUP(F1065,'[14]表二（旧）'!$F$5:$G$1311,2,FALSE)</f>
        <v>0</v>
      </c>
      <c r="C1065" s="157"/>
      <c r="D1065" s="246" t="str">
        <f>IF(B1065=0,"",ROUND(C1065/B1065*100,1))</f>
        <v/>
      </c>
      <c r="E1065" s="244"/>
      <c r="F1065" s="247">
        <v>2160250</v>
      </c>
      <c r="G1065">
        <f>SUM(C1065)</f>
        <v>0</v>
      </c>
      <c r="H1065" s="247" t="s">
        <v>658</v>
      </c>
    </row>
    <row r="1066" ht="20.1" customHeight="1" spans="1:8">
      <c r="A1066" s="267" t="s">
        <v>872</v>
      </c>
      <c r="B1066" s="249">
        <f>VLOOKUP(F1066,'[14]表二（旧）'!$F$5:$G$1311,2,FALSE)</f>
        <v>712</v>
      </c>
      <c r="C1066" s="157">
        <v>571</v>
      </c>
      <c r="D1066" s="246">
        <f>IF(B1066=0,"",ROUND(C1066/B1066*100,1))</f>
        <v>80.2</v>
      </c>
      <c r="E1066" s="244"/>
      <c r="F1066" s="247">
        <v>2160299</v>
      </c>
      <c r="G1066">
        <f>SUM(C1066)</f>
        <v>571</v>
      </c>
      <c r="H1066" s="247" t="s">
        <v>872</v>
      </c>
    </row>
    <row r="1067" ht="20.1" customHeight="1" spans="1:8">
      <c r="A1067" s="267" t="s">
        <v>873</v>
      </c>
      <c r="B1067" s="245">
        <f>SUM(B1068:B1072)</f>
        <v>189</v>
      </c>
      <c r="C1067" s="245">
        <f>SUM(C1068:C1072)</f>
        <v>0</v>
      </c>
      <c r="D1067" s="246">
        <f>IF(B1067=0,"",ROUND(C1067/B1067*100,1))</f>
        <v>0</v>
      </c>
      <c r="E1067" s="244"/>
      <c r="F1067" s="247">
        <v>21606</v>
      </c>
      <c r="G1067">
        <f>SUM(C1067)</f>
        <v>0</v>
      </c>
      <c r="H1067" s="247" t="s">
        <v>873</v>
      </c>
    </row>
    <row r="1068" ht="20.1" customHeight="1" spans="1:8">
      <c r="A1068" s="267" t="s">
        <v>655</v>
      </c>
      <c r="B1068" s="249">
        <f>VLOOKUP(F1068,'[14]表二（旧）'!$F$5:$G$1311,2,FALSE)</f>
        <v>0</v>
      </c>
      <c r="C1068" s="157"/>
      <c r="D1068" s="246" t="str">
        <f>IF(B1068=0,"",ROUND(C1068/B1068*100,1))</f>
        <v/>
      </c>
      <c r="E1068" s="244"/>
      <c r="F1068" s="247">
        <v>2160601</v>
      </c>
      <c r="G1068">
        <f>SUM(C1068)</f>
        <v>0</v>
      </c>
      <c r="H1068" s="247" t="s">
        <v>655</v>
      </c>
    </row>
    <row r="1069" ht="20.1" customHeight="1" spans="1:8">
      <c r="A1069" s="267" t="s">
        <v>656</v>
      </c>
      <c r="B1069" s="249">
        <f>VLOOKUP(F1069,'[14]表二（旧）'!$F$5:$G$1311,2,FALSE)</f>
        <v>0</v>
      </c>
      <c r="C1069" s="157"/>
      <c r="D1069" s="246" t="str">
        <f>IF(B1069=0,"",ROUND(C1069/B1069*100,1))</f>
        <v/>
      </c>
      <c r="E1069" s="244"/>
      <c r="F1069" s="247">
        <v>2160602</v>
      </c>
      <c r="G1069">
        <f>SUM(C1069)</f>
        <v>0</v>
      </c>
      <c r="H1069" s="247" t="s">
        <v>656</v>
      </c>
    </row>
    <row r="1070" ht="20.1" customHeight="1" spans="1:8">
      <c r="A1070" s="267" t="s">
        <v>657</v>
      </c>
      <c r="B1070" s="249">
        <f>VLOOKUP(F1070,'[14]表二（旧）'!$F$5:$G$1311,2,FALSE)</f>
        <v>0</v>
      </c>
      <c r="C1070" s="157"/>
      <c r="D1070" s="246" t="str">
        <f>IF(B1070=0,"",ROUND(C1070/B1070*100,1))</f>
        <v/>
      </c>
      <c r="E1070" s="244"/>
      <c r="F1070" s="247">
        <v>2160603</v>
      </c>
      <c r="G1070">
        <f>SUM(C1070)</f>
        <v>0</v>
      </c>
      <c r="H1070" s="247" t="s">
        <v>657</v>
      </c>
    </row>
    <row r="1071" ht="20.1" customHeight="1" spans="1:8">
      <c r="A1071" s="267" t="s">
        <v>874</v>
      </c>
      <c r="B1071" s="249">
        <f>VLOOKUP(F1071,'[14]表二（旧）'!$F$5:$G$1311,2,FALSE)</f>
        <v>0</v>
      </c>
      <c r="C1071" s="157"/>
      <c r="D1071" s="246" t="str">
        <f>IF(B1071=0,"",ROUND(C1071/B1071*100,1))</f>
        <v/>
      </c>
      <c r="E1071" s="244"/>
      <c r="F1071" s="247">
        <v>2160607</v>
      </c>
      <c r="G1071">
        <f>SUM(C1071)</f>
        <v>0</v>
      </c>
      <c r="H1071" s="247" t="s">
        <v>874</v>
      </c>
    </row>
    <row r="1072" ht="20.1" customHeight="1" spans="1:8">
      <c r="A1072" s="267" t="s">
        <v>875</v>
      </c>
      <c r="B1072" s="249">
        <f>VLOOKUP(F1072,'[14]表二（旧）'!$F$5:$G$1311,2,FALSE)</f>
        <v>189</v>
      </c>
      <c r="C1072" s="157"/>
      <c r="D1072" s="246">
        <f>IF(B1072=0,"",ROUND(C1072/B1072*100,1))</f>
        <v>0</v>
      </c>
      <c r="E1072" s="244"/>
      <c r="F1072" s="247">
        <v>2160699</v>
      </c>
      <c r="G1072">
        <f>SUM(C1072)</f>
        <v>0</v>
      </c>
      <c r="H1072" s="247" t="s">
        <v>875</v>
      </c>
    </row>
    <row r="1073" ht="20.1" customHeight="1" spans="1:8">
      <c r="A1073" s="267" t="s">
        <v>876</v>
      </c>
      <c r="B1073" s="245">
        <f>SUM(B1074:B1075)</f>
        <v>456</v>
      </c>
      <c r="C1073" s="245">
        <f>SUM(C1074:C1075)</f>
        <v>1213</v>
      </c>
      <c r="D1073" s="246">
        <f>IF(B1073=0,"",ROUND(C1073/B1073*100,1))</f>
        <v>266</v>
      </c>
      <c r="E1073" s="244"/>
      <c r="F1073" s="247">
        <v>21699</v>
      </c>
      <c r="G1073">
        <f>SUM(C1073)</f>
        <v>1213</v>
      </c>
      <c r="H1073" s="247" t="s">
        <v>876</v>
      </c>
    </row>
    <row r="1074" ht="20.1" customHeight="1" spans="1:8">
      <c r="A1074" s="267" t="s">
        <v>877</v>
      </c>
      <c r="B1074" s="249">
        <f>VLOOKUP(F1074,'[14]表二（旧）'!$F$5:$G$1311,2,FALSE)</f>
        <v>0</v>
      </c>
      <c r="C1074" s="157"/>
      <c r="D1074" s="246" t="str">
        <f>IF(B1074=0,"",ROUND(C1074/B1074*100,1))</f>
        <v/>
      </c>
      <c r="E1074" s="244"/>
      <c r="F1074" s="247">
        <v>2169901</v>
      </c>
      <c r="G1074">
        <f>SUM(C1074)</f>
        <v>0</v>
      </c>
      <c r="H1074" s="247" t="s">
        <v>877</v>
      </c>
    </row>
    <row r="1075" ht="20.1" customHeight="1" spans="1:8">
      <c r="A1075" s="267" t="s">
        <v>878</v>
      </c>
      <c r="B1075" s="249">
        <f>VLOOKUP(F1075,'[14]表二（旧）'!$F$5:$G$1311,2,FALSE)</f>
        <v>456</v>
      </c>
      <c r="C1075" s="157">
        <v>1213</v>
      </c>
      <c r="D1075" s="246">
        <f>IF(B1075=0,"",ROUND(C1075/B1075*100,1))</f>
        <v>266</v>
      </c>
      <c r="E1075" s="244"/>
      <c r="F1075" s="247">
        <v>2169999</v>
      </c>
      <c r="G1075">
        <f>SUM(C1075)</f>
        <v>1213</v>
      </c>
      <c r="H1075" s="247" t="s">
        <v>878</v>
      </c>
    </row>
    <row r="1076" ht="20.1" customHeight="1" spans="1:8">
      <c r="A1076" s="267" t="s">
        <v>879</v>
      </c>
      <c r="B1076" s="245">
        <f>SUM(B1077,B1084,B1090,)</f>
        <v>100</v>
      </c>
      <c r="C1076" s="245">
        <f>SUM(C1077,C1084,C1090,)</f>
        <v>0</v>
      </c>
      <c r="D1076" s="246">
        <f>IF(B1076=0,"",ROUND(C1076/B1076*100,1))</f>
        <v>0</v>
      </c>
      <c r="E1076" s="244"/>
      <c r="F1076" s="247">
        <v>217</v>
      </c>
      <c r="G1076">
        <f>SUM(C1076)</f>
        <v>0</v>
      </c>
      <c r="H1076" s="247" t="s">
        <v>879</v>
      </c>
    </row>
    <row r="1077" ht="20.1" customHeight="1" spans="1:8">
      <c r="A1077" s="267" t="s">
        <v>880</v>
      </c>
      <c r="B1077" s="245">
        <f>SUM(B1078:B1083)</f>
        <v>0</v>
      </c>
      <c r="C1077" s="245">
        <f>SUM(C1078:C1083)</f>
        <v>0</v>
      </c>
      <c r="D1077" s="246" t="str">
        <f>IF(B1077=0,"",ROUND(C1077/B1077*100,1))</f>
        <v/>
      </c>
      <c r="E1077" s="244"/>
      <c r="F1077" s="247">
        <v>21701</v>
      </c>
      <c r="G1077">
        <f>SUM(C1077)</f>
        <v>0</v>
      </c>
      <c r="H1077" s="247" t="s">
        <v>880</v>
      </c>
    </row>
    <row r="1078" ht="20.1" customHeight="1" spans="1:8">
      <c r="A1078" s="267" t="s">
        <v>655</v>
      </c>
      <c r="B1078" s="249">
        <f>VLOOKUP(F1078,'[14]表二（旧）'!$F$5:$G$1311,2,FALSE)</f>
        <v>0</v>
      </c>
      <c r="C1078" s="157"/>
      <c r="D1078" s="246" t="str">
        <f>IF(B1078=0,"",ROUND(C1078/B1078*100,1))</f>
        <v/>
      </c>
      <c r="E1078" s="244"/>
      <c r="F1078" s="247">
        <v>2170101</v>
      </c>
      <c r="G1078">
        <f>SUM(C1078)</f>
        <v>0</v>
      </c>
      <c r="H1078" s="247" t="s">
        <v>655</v>
      </c>
    </row>
    <row r="1079" ht="20.1" customHeight="1" spans="1:8">
      <c r="A1079" s="267" t="s">
        <v>656</v>
      </c>
      <c r="B1079" s="249">
        <f>VLOOKUP(F1079,'[14]表二（旧）'!$F$5:$G$1311,2,FALSE)</f>
        <v>0</v>
      </c>
      <c r="C1079" s="157"/>
      <c r="D1079" s="246" t="str">
        <f>IF(B1079=0,"",ROUND(C1079/B1079*100,1))</f>
        <v/>
      </c>
      <c r="E1079" s="244"/>
      <c r="F1079" s="247">
        <v>2170102</v>
      </c>
      <c r="G1079">
        <f>SUM(C1079)</f>
        <v>0</v>
      </c>
      <c r="H1079" s="247" t="s">
        <v>656</v>
      </c>
    </row>
    <row r="1080" ht="20.1" customHeight="1" spans="1:8">
      <c r="A1080" s="267" t="s">
        <v>657</v>
      </c>
      <c r="B1080" s="249">
        <f>VLOOKUP(F1080,'[14]表二（旧）'!$F$5:$G$1311,2,FALSE)</f>
        <v>0</v>
      </c>
      <c r="C1080" s="157"/>
      <c r="D1080" s="246" t="str">
        <f>IF(B1080=0,"",ROUND(C1080/B1080*100,1))</f>
        <v/>
      </c>
      <c r="E1080" s="244"/>
      <c r="F1080" s="247">
        <v>2170103</v>
      </c>
      <c r="G1080">
        <f>SUM(C1080)</f>
        <v>0</v>
      </c>
      <c r="H1080" s="247" t="s">
        <v>657</v>
      </c>
    </row>
    <row r="1081" ht="20.1" customHeight="1" spans="1:8">
      <c r="A1081" s="267" t="s">
        <v>881</v>
      </c>
      <c r="B1081" s="249">
        <f>VLOOKUP(F1081,'[14]表二（旧）'!$F$5:$G$1311,2,FALSE)</f>
        <v>0</v>
      </c>
      <c r="C1081" s="157"/>
      <c r="D1081" s="246" t="str">
        <f>IF(B1081=0,"",ROUND(C1081/B1081*100,1))</f>
        <v/>
      </c>
      <c r="E1081" s="244"/>
      <c r="F1081" s="247">
        <v>2170104</v>
      </c>
      <c r="G1081">
        <f>SUM(C1081)</f>
        <v>0</v>
      </c>
      <c r="H1081" s="247" t="s">
        <v>881</v>
      </c>
    </row>
    <row r="1082" ht="20.1" customHeight="1" spans="1:8">
      <c r="A1082" s="267" t="s">
        <v>658</v>
      </c>
      <c r="B1082" s="249">
        <f>VLOOKUP(F1082,'[14]表二（旧）'!$F$5:$G$1311,2,FALSE)</f>
        <v>0</v>
      </c>
      <c r="C1082" s="157"/>
      <c r="D1082" s="246" t="str">
        <f>IF(B1082=0,"",ROUND(C1082/B1082*100,1))</f>
        <v/>
      </c>
      <c r="E1082" s="244"/>
      <c r="F1082" s="247">
        <v>2170150</v>
      </c>
      <c r="G1082">
        <f>SUM(C1082)</f>
        <v>0</v>
      </c>
      <c r="H1082" s="247" t="s">
        <v>658</v>
      </c>
    </row>
    <row r="1083" ht="20.1" customHeight="1" spans="1:8">
      <c r="A1083" s="267" t="s">
        <v>882</v>
      </c>
      <c r="B1083" s="249">
        <f>VLOOKUP(F1083,'[14]表二（旧）'!$F$5:$G$1311,2,FALSE)</f>
        <v>0</v>
      </c>
      <c r="C1083" s="157"/>
      <c r="D1083" s="246" t="str">
        <f>IF(B1083=0,"",ROUND(C1083/B1083*100,1))</f>
        <v/>
      </c>
      <c r="E1083" s="244"/>
      <c r="F1083" s="247">
        <v>2170199</v>
      </c>
      <c r="G1083">
        <f>SUM(C1083)</f>
        <v>0</v>
      </c>
      <c r="H1083" s="247" t="s">
        <v>882</v>
      </c>
    </row>
    <row r="1084" ht="20.1" customHeight="1" spans="1:8">
      <c r="A1084" s="267" t="s">
        <v>883</v>
      </c>
      <c r="B1084" s="245">
        <f>SUM(B1085:B1089)</f>
        <v>100</v>
      </c>
      <c r="C1084" s="245">
        <f>SUM(C1085:C1089)</f>
        <v>0</v>
      </c>
      <c r="D1084" s="246">
        <f>IF(B1084=0,"",ROUND(C1084/B1084*100,1))</f>
        <v>0</v>
      </c>
      <c r="E1084" s="244"/>
      <c r="F1084" s="247">
        <v>21703</v>
      </c>
      <c r="G1084">
        <f>SUM(C1084)</f>
        <v>0</v>
      </c>
      <c r="H1084" s="247" t="s">
        <v>883</v>
      </c>
    </row>
    <row r="1085" ht="20.1" customHeight="1" spans="1:8">
      <c r="A1085" s="267" t="s">
        <v>884</v>
      </c>
      <c r="B1085" s="249">
        <f>VLOOKUP(F1085,'[14]表二（旧）'!$F$5:$G$1311,2,FALSE)</f>
        <v>0</v>
      </c>
      <c r="C1085" s="157"/>
      <c r="D1085" s="246" t="str">
        <f>IF(B1085=0,"",ROUND(C1085/B1085*100,1))</f>
        <v/>
      </c>
      <c r="E1085" s="244"/>
      <c r="F1085" s="247">
        <v>2170301</v>
      </c>
      <c r="G1085">
        <f>SUM(C1085)</f>
        <v>0</v>
      </c>
      <c r="H1085" s="247" t="s">
        <v>884</v>
      </c>
    </row>
    <row r="1086" ht="20.1" customHeight="1" spans="1:8">
      <c r="A1086" s="268" t="s">
        <v>885</v>
      </c>
      <c r="B1086" s="249">
        <f>VLOOKUP(F1086,'[14]表二（旧）'!$F$5:$G$1311,2,FALSE)</f>
        <v>0</v>
      </c>
      <c r="C1086" s="157"/>
      <c r="D1086" s="246" t="str">
        <f>IF(B1086=0,"",ROUND(C1086/B1086*100,1))</f>
        <v/>
      </c>
      <c r="E1086" s="244"/>
      <c r="F1086" s="247">
        <v>2170302</v>
      </c>
      <c r="G1086">
        <f>SUM(C1086)</f>
        <v>0</v>
      </c>
      <c r="H1086" s="247" t="s">
        <v>885</v>
      </c>
    </row>
    <row r="1087" ht="20.1" customHeight="1" spans="1:8">
      <c r="A1087" s="267" t="s">
        <v>886</v>
      </c>
      <c r="B1087" s="249">
        <f>VLOOKUP(F1087,'[14]表二（旧）'!$F$5:$G$1311,2,FALSE)</f>
        <v>0</v>
      </c>
      <c r="C1087" s="157"/>
      <c r="D1087" s="246" t="str">
        <f>IF(B1087=0,"",ROUND(C1087/B1087*100,1))</f>
        <v/>
      </c>
      <c r="E1087" s="244"/>
      <c r="F1087" s="247">
        <v>2170303</v>
      </c>
      <c r="G1087">
        <f>SUM(C1087)</f>
        <v>0</v>
      </c>
      <c r="H1087" s="247" t="s">
        <v>886</v>
      </c>
    </row>
    <row r="1088" ht="20.1" customHeight="1" spans="1:8">
      <c r="A1088" s="267" t="s">
        <v>887</v>
      </c>
      <c r="B1088" s="249">
        <f>VLOOKUP(F1088,'[14]表二（旧）'!$F$5:$G$1311,2,FALSE)</f>
        <v>0</v>
      </c>
      <c r="C1088" s="157"/>
      <c r="D1088" s="246" t="str">
        <f>IF(B1088=0,"",ROUND(C1088/B1088*100,1))</f>
        <v/>
      </c>
      <c r="E1088" s="244"/>
      <c r="F1088" s="247">
        <v>2170304</v>
      </c>
      <c r="G1088">
        <f>SUM(C1088)</f>
        <v>0</v>
      </c>
      <c r="H1088" s="247" t="s">
        <v>887</v>
      </c>
    </row>
    <row r="1089" ht="20.1" customHeight="1" spans="1:8">
      <c r="A1089" s="267" t="s">
        <v>888</v>
      </c>
      <c r="B1089" s="249">
        <f>VLOOKUP(F1089,'[14]表二（旧）'!$F$5:$G$1311,2,FALSE)</f>
        <v>100</v>
      </c>
      <c r="C1089" s="157"/>
      <c r="D1089" s="246">
        <f>IF(B1089=0,"",ROUND(C1089/B1089*100,1))</f>
        <v>0</v>
      </c>
      <c r="E1089" s="244"/>
      <c r="F1089" s="247">
        <v>2170399</v>
      </c>
      <c r="G1089">
        <f>SUM(C1089)</f>
        <v>0</v>
      </c>
      <c r="H1089" s="247" t="s">
        <v>888</v>
      </c>
    </row>
    <row r="1090" ht="20.1" customHeight="1" spans="1:8">
      <c r="A1090" s="267" t="s">
        <v>889</v>
      </c>
      <c r="B1090" s="249">
        <f>VLOOKUP(F1090,'[14]表二（旧）'!$F$5:$G$1311,2,FALSE)</f>
        <v>0</v>
      </c>
      <c r="C1090" s="157"/>
      <c r="D1090" s="246" t="str">
        <f>IF(B1090=0,"",ROUND(C1090/B1090*100,1))</f>
        <v/>
      </c>
      <c r="E1090" s="244"/>
      <c r="F1090" s="247">
        <v>21799</v>
      </c>
      <c r="G1090">
        <f>SUM(C1090)</f>
        <v>0</v>
      </c>
      <c r="H1090" s="247" t="s">
        <v>889</v>
      </c>
    </row>
    <row r="1091" ht="20.1" customHeight="1" spans="1:8">
      <c r="A1091" s="267" t="s">
        <v>890</v>
      </c>
      <c r="B1091" s="245">
        <f>SUM(B1092:B1100)</f>
        <v>0</v>
      </c>
      <c r="C1091" s="245">
        <f>SUM(C1092:C1100)</f>
        <v>0</v>
      </c>
      <c r="D1091" s="246" t="str">
        <f>IF(B1091=0,"",ROUND(C1091/B1091*100,1))</f>
        <v/>
      </c>
      <c r="E1091" s="244"/>
      <c r="F1091" s="247">
        <v>219</v>
      </c>
      <c r="G1091">
        <f>SUM(C1091)</f>
        <v>0</v>
      </c>
      <c r="H1091" s="247" t="s">
        <v>890</v>
      </c>
    </row>
    <row r="1092" ht="20.1" customHeight="1" spans="1:8">
      <c r="A1092" s="267" t="s">
        <v>891</v>
      </c>
      <c r="B1092" s="249">
        <f>VLOOKUP(F1092,'[14]表二（旧）'!$F$5:$G$1311,2,FALSE)</f>
        <v>0</v>
      </c>
      <c r="C1092" s="157"/>
      <c r="D1092" s="246" t="str">
        <f>IF(B1092=0,"",ROUND(C1092/B1092*100,1))</f>
        <v/>
      </c>
      <c r="E1092" s="244"/>
      <c r="F1092" s="247">
        <v>21901</v>
      </c>
      <c r="G1092">
        <f>SUM(C1092)</f>
        <v>0</v>
      </c>
      <c r="H1092" s="247" t="s">
        <v>891</v>
      </c>
    </row>
    <row r="1093" ht="20.1" customHeight="1" spans="1:8">
      <c r="A1093" s="267" t="s">
        <v>892</v>
      </c>
      <c r="B1093" s="249">
        <f>VLOOKUP(F1093,'[14]表二（旧）'!$F$5:$G$1311,2,FALSE)</f>
        <v>0</v>
      </c>
      <c r="C1093" s="157"/>
      <c r="D1093" s="246" t="str">
        <f t="shared" ref="D1093:D1156" si="34">IF(B1093=0,"",ROUND(C1093/B1093*100,1))</f>
        <v/>
      </c>
      <c r="E1093" s="244"/>
      <c r="F1093" s="247">
        <v>21902</v>
      </c>
      <c r="G1093">
        <f t="shared" ref="G1093:G1156" si="35">SUM(C1093)</f>
        <v>0</v>
      </c>
      <c r="H1093" s="247" t="s">
        <v>892</v>
      </c>
    </row>
    <row r="1094" ht="20.1" customHeight="1" spans="1:8">
      <c r="A1094" s="267" t="s">
        <v>893</v>
      </c>
      <c r="B1094" s="249">
        <f>VLOOKUP(F1094,'[14]表二（旧）'!$F$5:$G$1311,2,FALSE)</f>
        <v>0</v>
      </c>
      <c r="C1094" s="157"/>
      <c r="D1094" s="246" t="str">
        <f>IF(B1094=0,"",ROUND(C1094/B1094*100,1))</f>
        <v/>
      </c>
      <c r="E1094" s="244"/>
      <c r="F1094" s="247">
        <v>21903</v>
      </c>
      <c r="G1094">
        <f>SUM(C1094)</f>
        <v>0</v>
      </c>
      <c r="H1094" s="247" t="s">
        <v>893</v>
      </c>
    </row>
    <row r="1095" ht="20.1" customHeight="1" spans="1:8">
      <c r="A1095" s="267" t="s">
        <v>894</v>
      </c>
      <c r="B1095" s="249">
        <f>VLOOKUP(F1095,'[14]表二（旧）'!$F$5:$G$1311,2,FALSE)</f>
        <v>0</v>
      </c>
      <c r="C1095" s="157"/>
      <c r="D1095" s="246" t="str">
        <f>IF(B1095=0,"",ROUND(C1095/B1095*100,1))</f>
        <v/>
      </c>
      <c r="E1095" s="244"/>
      <c r="F1095" s="247">
        <v>21904</v>
      </c>
      <c r="G1095">
        <f>SUM(C1095)</f>
        <v>0</v>
      </c>
      <c r="H1095" s="247" t="s">
        <v>894</v>
      </c>
    </row>
    <row r="1096" ht="20.1" customHeight="1" spans="1:8">
      <c r="A1096" s="267" t="s">
        <v>895</v>
      </c>
      <c r="B1096" s="249">
        <f>VLOOKUP(F1096,'[14]表二（旧）'!$F$5:$G$1311,2,FALSE)</f>
        <v>0</v>
      </c>
      <c r="C1096" s="157"/>
      <c r="D1096" s="246" t="str">
        <f>IF(B1096=0,"",ROUND(C1096/B1096*100,1))</f>
        <v/>
      </c>
      <c r="E1096" s="244"/>
      <c r="F1096" s="247">
        <v>21905</v>
      </c>
      <c r="G1096">
        <f>SUM(C1096)</f>
        <v>0</v>
      </c>
      <c r="H1096" s="247" t="s">
        <v>895</v>
      </c>
    </row>
    <row r="1097" ht="20.1" customHeight="1" spans="1:8">
      <c r="A1097" s="267" t="s">
        <v>654</v>
      </c>
      <c r="B1097" s="249">
        <f>VLOOKUP(F1097,'[14]表二（旧）'!$F$5:$G$1311,2,FALSE)</f>
        <v>0</v>
      </c>
      <c r="C1097" s="157"/>
      <c r="D1097" s="246" t="str">
        <f>IF(B1097=0,"",ROUND(C1097/B1097*100,1))</f>
        <v/>
      </c>
      <c r="E1097" s="244"/>
      <c r="F1097" s="247">
        <v>21906</v>
      </c>
      <c r="G1097">
        <f>SUM(C1097)</f>
        <v>0</v>
      </c>
      <c r="H1097" s="247" t="s">
        <v>654</v>
      </c>
    </row>
    <row r="1098" ht="20.1" customHeight="1" spans="1:8">
      <c r="A1098" s="267" t="s">
        <v>896</v>
      </c>
      <c r="B1098" s="249">
        <f>VLOOKUP(F1098,'[14]表二（旧）'!$F$5:$G$1311,2,FALSE)</f>
        <v>0</v>
      </c>
      <c r="C1098" s="157"/>
      <c r="D1098" s="246" t="str">
        <f>IF(B1098=0,"",ROUND(C1098/B1098*100,1))</f>
        <v/>
      </c>
      <c r="E1098" s="244"/>
      <c r="F1098" s="247">
        <v>21907</v>
      </c>
      <c r="G1098">
        <f>SUM(C1098)</f>
        <v>0</v>
      </c>
      <c r="H1098" s="247" t="s">
        <v>896</v>
      </c>
    </row>
    <row r="1099" ht="20.1" customHeight="1" spans="1:8">
      <c r="A1099" s="267" t="s">
        <v>897</v>
      </c>
      <c r="B1099" s="249">
        <f>VLOOKUP(F1099,'[14]表二（旧）'!$F$5:$G$1311,2,FALSE)</f>
        <v>0</v>
      </c>
      <c r="C1099" s="157"/>
      <c r="D1099" s="246" t="str">
        <f>IF(B1099=0,"",ROUND(C1099/B1099*100,1))</f>
        <v/>
      </c>
      <c r="E1099" s="244"/>
      <c r="F1099" s="247">
        <v>21908</v>
      </c>
      <c r="G1099">
        <f>SUM(C1099)</f>
        <v>0</v>
      </c>
      <c r="H1099" s="247" t="s">
        <v>897</v>
      </c>
    </row>
    <row r="1100" ht="20.1" customHeight="1" spans="1:8">
      <c r="A1100" s="267" t="s">
        <v>898</v>
      </c>
      <c r="B1100" s="249">
        <f>VLOOKUP(F1100,'[14]表二（旧）'!$F$5:$G$1311,2,FALSE)</f>
        <v>0</v>
      </c>
      <c r="C1100" s="157"/>
      <c r="D1100" s="246" t="str">
        <f>IF(B1100=0,"",ROUND(C1100/B1100*100,1))</f>
        <v/>
      </c>
      <c r="E1100" s="244"/>
      <c r="F1100" s="247">
        <v>21999</v>
      </c>
      <c r="G1100">
        <f>SUM(C1100)</f>
        <v>0</v>
      </c>
      <c r="H1100" s="247" t="s">
        <v>898</v>
      </c>
    </row>
    <row r="1101" ht="20.1" customHeight="1" spans="1:8">
      <c r="A1101" s="267" t="s">
        <v>899</v>
      </c>
      <c r="B1101" s="245">
        <f>SUM(B1102,B1121,B1140,B1149,B1164,)</f>
        <v>4227</v>
      </c>
      <c r="C1101" s="245">
        <f>SUM(C1102,C1121,C1140,C1149,C1164,)</f>
        <v>3305</v>
      </c>
      <c r="D1101" s="246">
        <f>IF(B1101=0,"",ROUND(C1101/B1101*100,1))</f>
        <v>78.2</v>
      </c>
      <c r="E1101" s="244"/>
      <c r="F1101" s="247">
        <v>220</v>
      </c>
      <c r="G1101">
        <f>SUM(C1101)</f>
        <v>3305</v>
      </c>
      <c r="H1101" s="247" t="s">
        <v>900</v>
      </c>
    </row>
    <row r="1102" ht="20.1" customHeight="1" spans="1:8">
      <c r="A1102" s="267" t="s">
        <v>901</v>
      </c>
      <c r="B1102" s="245">
        <f>SUM(B1103:B1120)</f>
        <v>4029</v>
      </c>
      <c r="C1102" s="245">
        <f>SUM(C1103:C1120)</f>
        <v>3159</v>
      </c>
      <c r="D1102" s="246">
        <f>IF(B1102=0,"",ROUND(C1102/B1102*100,1))</f>
        <v>78.4</v>
      </c>
      <c r="E1102" s="244"/>
      <c r="F1102" s="247">
        <v>22001</v>
      </c>
      <c r="G1102">
        <f>SUM(C1102)</f>
        <v>3159</v>
      </c>
      <c r="H1102" s="247" t="s">
        <v>902</v>
      </c>
    </row>
    <row r="1103" ht="20.1" customHeight="1" spans="1:8">
      <c r="A1103" s="267" t="s">
        <v>655</v>
      </c>
      <c r="B1103" s="249">
        <f>VLOOKUP(F1103,'[14]表二（旧）'!$F$5:$G$1311,2,FALSE)</f>
        <v>362</v>
      </c>
      <c r="C1103" s="157">
        <v>287</v>
      </c>
      <c r="D1103" s="246">
        <f>IF(B1103=0,"",ROUND(C1103/B1103*100,1))</f>
        <v>79.3</v>
      </c>
      <c r="E1103" s="244"/>
      <c r="F1103" s="247">
        <v>2200101</v>
      </c>
      <c r="G1103">
        <f>SUM(C1103)</f>
        <v>287</v>
      </c>
      <c r="H1103" s="247" t="s">
        <v>655</v>
      </c>
    </row>
    <row r="1104" ht="20.1" customHeight="1" spans="1:8">
      <c r="A1104" s="267" t="s">
        <v>656</v>
      </c>
      <c r="B1104" s="249">
        <f>VLOOKUP(F1104,'[14]表二（旧）'!$F$5:$G$1311,2,FALSE)</f>
        <v>283</v>
      </c>
      <c r="C1104" s="157">
        <v>197</v>
      </c>
      <c r="D1104" s="246">
        <f>IF(B1104=0,"",ROUND(C1104/B1104*100,1))</f>
        <v>69.6</v>
      </c>
      <c r="E1104" s="244"/>
      <c r="F1104" s="247">
        <v>2200102</v>
      </c>
      <c r="G1104">
        <f>SUM(C1104)</f>
        <v>197</v>
      </c>
      <c r="H1104" s="247" t="s">
        <v>656</v>
      </c>
    </row>
    <row r="1105" ht="20.1" customHeight="1" spans="1:8">
      <c r="A1105" s="267" t="s">
        <v>657</v>
      </c>
      <c r="B1105" s="249">
        <f>VLOOKUP(F1105,'[14]表二（旧）'!$F$5:$G$1311,2,FALSE)</f>
        <v>0</v>
      </c>
      <c r="C1105" s="157"/>
      <c r="D1105" s="246" t="str">
        <f>IF(B1105=0,"",ROUND(C1105/B1105*100,1))</f>
        <v/>
      </c>
      <c r="E1105" s="244"/>
      <c r="F1105" s="247">
        <v>2200103</v>
      </c>
      <c r="G1105">
        <f>SUM(C1105)</f>
        <v>0</v>
      </c>
      <c r="H1105" s="247" t="s">
        <v>657</v>
      </c>
    </row>
    <row r="1106" ht="20.1" customHeight="1" spans="1:8">
      <c r="A1106" s="267" t="s">
        <v>903</v>
      </c>
      <c r="B1106" s="249">
        <f>VLOOKUP(F1106,'[14]表二（旧）'!$F$5:$G$1311,2,FALSE)</f>
        <v>1014</v>
      </c>
      <c r="C1106" s="157">
        <v>656</v>
      </c>
      <c r="D1106" s="246">
        <f>IF(B1106=0,"",ROUND(C1106/B1106*100,1))</f>
        <v>64.7</v>
      </c>
      <c r="E1106" s="244"/>
      <c r="F1106" s="247">
        <v>2200104</v>
      </c>
      <c r="G1106">
        <f>SUM(C1106)</f>
        <v>656</v>
      </c>
      <c r="H1106" s="247" t="s">
        <v>904</v>
      </c>
    </row>
    <row r="1107" ht="20.1" customHeight="1" spans="1:8">
      <c r="A1107" s="267" t="s">
        <v>905</v>
      </c>
      <c r="B1107" s="249">
        <f>VLOOKUP(F1107,'[14]表二（旧）'!$F$5:$G$1311,2,FALSE)</f>
        <v>0</v>
      </c>
      <c r="C1107" s="157"/>
      <c r="D1107" s="246" t="str">
        <f>IF(B1107=0,"",ROUND(C1107/B1107*100,1))</f>
        <v/>
      </c>
      <c r="E1107" s="244"/>
      <c r="F1107" s="247">
        <v>2200105</v>
      </c>
      <c r="G1107">
        <f>SUM(C1107)</f>
        <v>0</v>
      </c>
      <c r="H1107" s="247" t="s">
        <v>905</v>
      </c>
    </row>
    <row r="1108" ht="20.1" customHeight="1" spans="1:8">
      <c r="A1108" s="267" t="s">
        <v>906</v>
      </c>
      <c r="B1108" s="249">
        <f>VLOOKUP(F1108,'[14]表二（旧）'!$F$5:$G$1311,2,FALSE)</f>
        <v>195</v>
      </c>
      <c r="C1108" s="157">
        <v>120</v>
      </c>
      <c r="D1108" s="246">
        <f>IF(B1108=0,"",ROUND(C1108/B1108*100,1))</f>
        <v>61.5</v>
      </c>
      <c r="E1108" s="244"/>
      <c r="F1108" s="247">
        <v>2200106</v>
      </c>
      <c r="G1108">
        <f>SUM(C1108)</f>
        <v>120</v>
      </c>
      <c r="H1108" s="247" t="s">
        <v>906</v>
      </c>
    </row>
    <row r="1109" ht="20.1" customHeight="1" spans="1:8">
      <c r="A1109" s="267" t="s">
        <v>907</v>
      </c>
      <c r="B1109" s="249">
        <f>VLOOKUP(F1109,'[14]表二（旧）'!$F$5:$G$1311,2,FALSE)</f>
        <v>0</v>
      </c>
      <c r="C1109" s="157"/>
      <c r="D1109" s="246" t="str">
        <f>IF(B1109=0,"",ROUND(C1109/B1109*100,1))</f>
        <v/>
      </c>
      <c r="E1109" s="244"/>
      <c r="F1109" s="247">
        <v>2200107</v>
      </c>
      <c r="G1109">
        <f>SUM(C1109)</f>
        <v>0</v>
      </c>
      <c r="H1109" s="247" t="s">
        <v>908</v>
      </c>
    </row>
    <row r="1110" ht="20.1" customHeight="1" spans="1:8">
      <c r="A1110" s="267" t="s">
        <v>909</v>
      </c>
      <c r="B1110" s="249">
        <f>VLOOKUP(F1110,'[14]表二（旧）'!$F$5:$G$1311,2,FALSE)</f>
        <v>0</v>
      </c>
      <c r="C1110" s="157">
        <v>328</v>
      </c>
      <c r="D1110" s="246" t="str">
        <f>IF(B1110=0,"",ROUND(C1110/B1110*100,1))</f>
        <v/>
      </c>
      <c r="E1110" s="244"/>
      <c r="F1110" s="247">
        <v>2200108</v>
      </c>
      <c r="G1110">
        <f>SUM(C1110)</f>
        <v>328</v>
      </c>
      <c r="H1110" s="247" t="s">
        <v>910</v>
      </c>
    </row>
    <row r="1111" ht="20.1" customHeight="1" spans="1:8">
      <c r="A1111" s="267" t="s">
        <v>911</v>
      </c>
      <c r="B1111" s="249">
        <f>VLOOKUP(F1111,'[14]表二（旧）'!$F$5:$G$1311,2,FALSE)</f>
        <v>0</v>
      </c>
      <c r="C1111" s="157"/>
      <c r="D1111" s="246" t="str">
        <f>IF(B1111=0,"",ROUND(C1111/B1111*100,1))</f>
        <v/>
      </c>
      <c r="E1111" s="244"/>
      <c r="F1111" s="247">
        <v>2200109</v>
      </c>
      <c r="G1111">
        <f>SUM(C1111)</f>
        <v>0</v>
      </c>
      <c r="H1111" s="247" t="s">
        <v>912</v>
      </c>
    </row>
    <row r="1112" ht="20.1" customHeight="1" spans="1:8">
      <c r="A1112" s="267" t="s">
        <v>913</v>
      </c>
      <c r="B1112" s="249">
        <f>VLOOKUP(F1112,'[14]表二（旧）'!$F$5:$G$1311,2,FALSE)</f>
        <v>590</v>
      </c>
      <c r="C1112" s="157"/>
      <c r="D1112" s="246">
        <f>IF(B1112=0,"",ROUND(C1112/B1112*100,1))</f>
        <v>0</v>
      </c>
      <c r="E1112" s="244"/>
      <c r="F1112" s="247">
        <v>2200110</v>
      </c>
      <c r="G1112">
        <f>SUM(C1112)</f>
        <v>0</v>
      </c>
      <c r="H1112" s="247" t="s">
        <v>913</v>
      </c>
    </row>
    <row r="1113" ht="20.1" customHeight="1" spans="1:8">
      <c r="A1113" s="267" t="s">
        <v>914</v>
      </c>
      <c r="B1113" s="249">
        <f>VLOOKUP(F1113,'[14]表二（旧）'!$F$5:$G$1311,2,FALSE)</f>
        <v>0</v>
      </c>
      <c r="C1113" s="157"/>
      <c r="D1113" s="246" t="str">
        <f>IF(B1113=0,"",ROUND(C1113/B1113*100,1))</f>
        <v/>
      </c>
      <c r="E1113" s="244"/>
      <c r="F1113" s="247">
        <v>2200112</v>
      </c>
      <c r="G1113">
        <f>SUM(C1113)</f>
        <v>0</v>
      </c>
      <c r="H1113" s="247" t="s">
        <v>914</v>
      </c>
    </row>
    <row r="1114" ht="20.1" customHeight="1" spans="1:8">
      <c r="A1114" s="267" t="s">
        <v>915</v>
      </c>
      <c r="B1114" s="249">
        <f>VLOOKUP(F1114,'[14]表二（旧）'!$F$5:$G$1311,2,FALSE)</f>
        <v>0</v>
      </c>
      <c r="C1114" s="157"/>
      <c r="D1114" s="246" t="str">
        <f>IF(B1114=0,"",ROUND(C1114/B1114*100,1))</f>
        <v/>
      </c>
      <c r="E1114" s="244"/>
      <c r="F1114" s="247">
        <v>2200113</v>
      </c>
      <c r="G1114">
        <f>SUM(C1114)</f>
        <v>0</v>
      </c>
      <c r="H1114" s="247" t="s">
        <v>915</v>
      </c>
    </row>
    <row r="1115" ht="20.1" customHeight="1" spans="1:8">
      <c r="A1115" s="267" t="s">
        <v>916</v>
      </c>
      <c r="B1115" s="249">
        <f>VLOOKUP(F1115,'[14]表二（旧）'!$F$5:$G$1311,2,FALSE)</f>
        <v>0</v>
      </c>
      <c r="C1115" s="157"/>
      <c r="D1115" s="246" t="str">
        <f>IF(B1115=0,"",ROUND(C1115/B1115*100,1))</f>
        <v/>
      </c>
      <c r="E1115" s="244"/>
      <c r="F1115" s="247">
        <v>2200114</v>
      </c>
      <c r="G1115">
        <f>SUM(C1115)</f>
        <v>0</v>
      </c>
      <c r="H1115" s="247" t="s">
        <v>916</v>
      </c>
    </row>
    <row r="1116" ht="20.1" customHeight="1" spans="1:8">
      <c r="A1116" s="267" t="s">
        <v>917</v>
      </c>
      <c r="B1116" s="249">
        <f>VLOOKUP(F1116,'[14]表二（旧）'!$F$5:$G$1311,2,FALSE)</f>
        <v>0</v>
      </c>
      <c r="C1116" s="157"/>
      <c r="D1116" s="246" t="str">
        <f>IF(B1116=0,"",ROUND(C1116/B1116*100,1))</f>
        <v/>
      </c>
      <c r="E1116" s="244"/>
      <c r="F1116" s="247">
        <v>2200115</v>
      </c>
      <c r="G1116">
        <f>SUM(C1116)</f>
        <v>0</v>
      </c>
      <c r="H1116" s="247" t="s">
        <v>917</v>
      </c>
    </row>
    <row r="1117" ht="20.1" customHeight="1" spans="1:8">
      <c r="A1117" s="267" t="s">
        <v>918</v>
      </c>
      <c r="B1117" s="249">
        <f>VLOOKUP(F1117,'[14]表二（旧）'!$F$5:$G$1311,2,FALSE)</f>
        <v>0</v>
      </c>
      <c r="C1117" s="157"/>
      <c r="D1117" s="246" t="str">
        <f>IF(B1117=0,"",ROUND(C1117/B1117*100,1))</f>
        <v/>
      </c>
      <c r="E1117" s="244"/>
      <c r="F1117" s="247">
        <v>2200116</v>
      </c>
      <c r="G1117">
        <f>SUM(C1117)</f>
        <v>0</v>
      </c>
      <c r="H1117" s="247" t="s">
        <v>918</v>
      </c>
    </row>
    <row r="1118" ht="20.1" customHeight="1" spans="1:8">
      <c r="A1118" s="267" t="s">
        <v>919</v>
      </c>
      <c r="B1118" s="249">
        <f>VLOOKUP(F1118,'[14]表二（旧）'!$F$5:$G$1311,2,FALSE)</f>
        <v>0</v>
      </c>
      <c r="C1118" s="157"/>
      <c r="D1118" s="246" t="str">
        <f>IF(B1118=0,"",ROUND(C1118/B1118*100,1))</f>
        <v/>
      </c>
      <c r="E1118" s="244"/>
      <c r="F1118" s="247">
        <v>2200119</v>
      </c>
      <c r="G1118">
        <f>SUM(C1118)</f>
        <v>0</v>
      </c>
      <c r="H1118" s="247" t="s">
        <v>919</v>
      </c>
    </row>
    <row r="1119" ht="20.1" customHeight="1" spans="1:8">
      <c r="A1119" s="267" t="s">
        <v>658</v>
      </c>
      <c r="B1119" s="249">
        <f>VLOOKUP(F1119,'[14]表二（旧）'!$F$5:$G$1311,2,FALSE)</f>
        <v>1249</v>
      </c>
      <c r="C1119" s="157">
        <v>1571</v>
      </c>
      <c r="D1119" s="246">
        <f>IF(B1119=0,"",ROUND(C1119/B1119*100,1))</f>
        <v>125.8</v>
      </c>
      <c r="E1119" s="244"/>
      <c r="F1119" s="247">
        <v>2200150</v>
      </c>
      <c r="G1119">
        <f>SUM(C1119)</f>
        <v>1571</v>
      </c>
      <c r="H1119" s="247" t="s">
        <v>658</v>
      </c>
    </row>
    <row r="1120" ht="20.1" customHeight="1" spans="1:8">
      <c r="A1120" s="267" t="s">
        <v>920</v>
      </c>
      <c r="B1120" s="249">
        <f>VLOOKUP(F1120,'[14]表二（旧）'!$F$5:$G$1311,2,FALSE)</f>
        <v>336</v>
      </c>
      <c r="C1120" s="157"/>
      <c r="D1120" s="246">
        <f>IF(B1120=0,"",ROUND(C1120/B1120*100,1))</f>
        <v>0</v>
      </c>
      <c r="E1120" s="244"/>
      <c r="F1120" s="247">
        <v>2200199</v>
      </c>
      <c r="G1120">
        <f>SUM(C1120)</f>
        <v>0</v>
      </c>
      <c r="H1120" s="247" t="s">
        <v>921</v>
      </c>
    </row>
    <row r="1121" ht="20.1" customHeight="1" spans="1:8">
      <c r="A1121" s="267" t="s">
        <v>922</v>
      </c>
      <c r="B1121" s="245">
        <f>SUM(B1122:B1139)</f>
        <v>0</v>
      </c>
      <c r="C1121" s="245">
        <f>SUM(C1122:C1139)</f>
        <v>0</v>
      </c>
      <c r="D1121" s="246" t="str">
        <f>IF(B1121=0,"",ROUND(C1121/B1121*100,1))</f>
        <v/>
      </c>
      <c r="E1121" s="244"/>
      <c r="F1121" s="247">
        <v>22002</v>
      </c>
      <c r="G1121">
        <f>SUM(C1121)</f>
        <v>0</v>
      </c>
      <c r="H1121" s="247" t="s">
        <v>922</v>
      </c>
    </row>
    <row r="1122" ht="20.1" customHeight="1" spans="1:8">
      <c r="A1122" s="267" t="s">
        <v>655</v>
      </c>
      <c r="B1122" s="249">
        <f>VLOOKUP(F1122,'[14]表二（旧）'!$F$5:$G$1311,2,FALSE)</f>
        <v>0</v>
      </c>
      <c r="C1122" s="157"/>
      <c r="D1122" s="246" t="str">
        <f>IF(B1122=0,"",ROUND(C1122/B1122*100,1))</f>
        <v/>
      </c>
      <c r="E1122" s="244"/>
      <c r="F1122" s="247">
        <v>2200201</v>
      </c>
      <c r="G1122">
        <f>SUM(C1122)</f>
        <v>0</v>
      </c>
      <c r="H1122" s="247" t="s">
        <v>655</v>
      </c>
    </row>
    <row r="1123" ht="20.1" customHeight="1" spans="1:8">
      <c r="A1123" s="267" t="s">
        <v>656</v>
      </c>
      <c r="B1123" s="249">
        <f>VLOOKUP(F1123,'[14]表二（旧）'!$F$5:$G$1311,2,FALSE)</f>
        <v>0</v>
      </c>
      <c r="C1123" s="157"/>
      <c r="D1123" s="246" t="str">
        <f>IF(B1123=0,"",ROUND(C1123/B1123*100,1))</f>
        <v/>
      </c>
      <c r="E1123" s="244"/>
      <c r="F1123" s="247">
        <v>2200202</v>
      </c>
      <c r="G1123">
        <f>SUM(C1123)</f>
        <v>0</v>
      </c>
      <c r="H1123" s="247" t="s">
        <v>656</v>
      </c>
    </row>
    <row r="1124" ht="20.1" customHeight="1" spans="1:8">
      <c r="A1124" s="267" t="s">
        <v>657</v>
      </c>
      <c r="B1124" s="249">
        <f>VLOOKUP(F1124,'[14]表二（旧）'!$F$5:$G$1311,2,FALSE)</f>
        <v>0</v>
      </c>
      <c r="C1124" s="157"/>
      <c r="D1124" s="246" t="str">
        <f>IF(B1124=0,"",ROUND(C1124/B1124*100,1))</f>
        <v/>
      </c>
      <c r="E1124" s="244"/>
      <c r="F1124" s="247">
        <v>2200203</v>
      </c>
      <c r="G1124">
        <f>SUM(C1124)</f>
        <v>0</v>
      </c>
      <c r="H1124" s="247" t="s">
        <v>657</v>
      </c>
    </row>
    <row r="1125" ht="20.1" customHeight="1" spans="1:8">
      <c r="A1125" s="267" t="s">
        <v>923</v>
      </c>
      <c r="B1125" s="249">
        <f>VLOOKUP(F1125,'[14]表二（旧）'!$F$5:$G$1311,2,FALSE)</f>
        <v>0</v>
      </c>
      <c r="C1125" s="157"/>
      <c r="D1125" s="246" t="str">
        <f>IF(B1125=0,"",ROUND(C1125/B1125*100,1))</f>
        <v/>
      </c>
      <c r="E1125" s="244"/>
      <c r="F1125" s="247">
        <v>2200204</v>
      </c>
      <c r="G1125">
        <f>SUM(C1125)</f>
        <v>0</v>
      </c>
      <c r="H1125" s="247" t="s">
        <v>923</v>
      </c>
    </row>
    <row r="1126" ht="20.1" customHeight="1" spans="1:8">
      <c r="A1126" s="267" t="s">
        <v>924</v>
      </c>
      <c r="B1126" s="249">
        <f>VLOOKUP(F1126,'[14]表二（旧）'!$F$5:$G$1311,2,FALSE)</f>
        <v>0</v>
      </c>
      <c r="C1126" s="157"/>
      <c r="D1126" s="246" t="str">
        <f>IF(B1126=0,"",ROUND(C1126/B1126*100,1))</f>
        <v/>
      </c>
      <c r="E1126" s="244"/>
      <c r="F1126" s="247">
        <v>2200205</v>
      </c>
      <c r="G1126">
        <f>SUM(C1126)</f>
        <v>0</v>
      </c>
      <c r="H1126" s="247" t="s">
        <v>924</v>
      </c>
    </row>
    <row r="1127" ht="20.1" customHeight="1" spans="1:8">
      <c r="A1127" s="267" t="s">
        <v>925</v>
      </c>
      <c r="B1127" s="249">
        <f>VLOOKUP(F1127,'[14]表二（旧）'!$F$5:$G$1311,2,FALSE)</f>
        <v>0</v>
      </c>
      <c r="C1127" s="157"/>
      <c r="D1127" s="246" t="str">
        <f>IF(B1127=0,"",ROUND(C1127/B1127*100,1))</f>
        <v/>
      </c>
      <c r="E1127" s="244"/>
      <c r="F1127" s="247">
        <v>2200206</v>
      </c>
      <c r="G1127">
        <f>SUM(C1127)</f>
        <v>0</v>
      </c>
      <c r="H1127" s="247" t="s">
        <v>925</v>
      </c>
    </row>
    <row r="1128" ht="20.1" customHeight="1" spans="1:8">
      <c r="A1128" s="267" t="s">
        <v>926</v>
      </c>
      <c r="B1128" s="249">
        <f>VLOOKUP(F1128,'[14]表二（旧）'!$F$5:$G$1311,2,FALSE)</f>
        <v>0</v>
      </c>
      <c r="C1128" s="157"/>
      <c r="D1128" s="246" t="str">
        <f>IF(B1128=0,"",ROUND(C1128/B1128*100,1))</f>
        <v/>
      </c>
      <c r="E1128" s="244"/>
      <c r="F1128" s="247">
        <v>2200207</v>
      </c>
      <c r="G1128">
        <f>SUM(C1128)</f>
        <v>0</v>
      </c>
      <c r="H1128" s="247" t="s">
        <v>926</v>
      </c>
    </row>
    <row r="1129" ht="20.1" customHeight="1" spans="1:8">
      <c r="A1129" s="267" t="s">
        <v>927</v>
      </c>
      <c r="B1129" s="249">
        <f>VLOOKUP(F1129,'[14]表二（旧）'!$F$5:$G$1311,2,FALSE)</f>
        <v>0</v>
      </c>
      <c r="C1129" s="157"/>
      <c r="D1129" s="246" t="str">
        <f>IF(B1129=0,"",ROUND(C1129/B1129*100,1))</f>
        <v/>
      </c>
      <c r="E1129" s="244"/>
      <c r="F1129" s="247">
        <v>2200208</v>
      </c>
      <c r="G1129">
        <f>SUM(C1129)</f>
        <v>0</v>
      </c>
      <c r="H1129" s="247" t="s">
        <v>927</v>
      </c>
    </row>
    <row r="1130" ht="20.1" customHeight="1" spans="1:8">
      <c r="A1130" s="267" t="s">
        <v>928</v>
      </c>
      <c r="B1130" s="249">
        <f>VLOOKUP(F1130,'[14]表二（旧）'!$F$5:$G$1311,2,FALSE)</f>
        <v>0</v>
      </c>
      <c r="C1130" s="157"/>
      <c r="D1130" s="246" t="str">
        <f>IF(B1130=0,"",ROUND(C1130/B1130*100,1))</f>
        <v/>
      </c>
      <c r="E1130" s="244"/>
      <c r="F1130" s="247">
        <v>2200209</v>
      </c>
      <c r="G1130">
        <f>SUM(C1130)</f>
        <v>0</v>
      </c>
      <c r="H1130" s="247" t="s">
        <v>928</v>
      </c>
    </row>
    <row r="1131" ht="20.1" customHeight="1" spans="1:8">
      <c r="A1131" s="267" t="s">
        <v>929</v>
      </c>
      <c r="B1131" s="249">
        <f>VLOOKUP(F1131,'[14]表二（旧）'!$F$5:$G$1311,2,FALSE)</f>
        <v>0</v>
      </c>
      <c r="C1131" s="157"/>
      <c r="D1131" s="246" t="str">
        <f>IF(B1131=0,"",ROUND(C1131/B1131*100,1))</f>
        <v/>
      </c>
      <c r="E1131" s="244"/>
      <c r="F1131" s="247">
        <v>2200210</v>
      </c>
      <c r="G1131">
        <f>SUM(C1131)</f>
        <v>0</v>
      </c>
      <c r="H1131" s="247" t="s">
        <v>929</v>
      </c>
    </row>
    <row r="1132" ht="20.1" customHeight="1" spans="1:8">
      <c r="A1132" s="267" t="s">
        <v>930</v>
      </c>
      <c r="B1132" s="249">
        <f>VLOOKUP(F1132,'[14]表二（旧）'!$F$5:$G$1311,2,FALSE)</f>
        <v>0</v>
      </c>
      <c r="C1132" s="157"/>
      <c r="D1132" s="246" t="str">
        <f>IF(B1132=0,"",ROUND(C1132/B1132*100,1))</f>
        <v/>
      </c>
      <c r="E1132" s="244"/>
      <c r="F1132" s="247">
        <v>2200211</v>
      </c>
      <c r="G1132">
        <f>SUM(C1132)</f>
        <v>0</v>
      </c>
      <c r="H1132" s="247" t="s">
        <v>930</v>
      </c>
    </row>
    <row r="1133" ht="20.1" customHeight="1" spans="1:8">
      <c r="A1133" s="267" t="s">
        <v>931</v>
      </c>
      <c r="B1133" s="249">
        <f>VLOOKUP(F1133,'[14]表二（旧）'!$F$5:$G$1311,2,FALSE)</f>
        <v>0</v>
      </c>
      <c r="C1133" s="157"/>
      <c r="D1133" s="246" t="str">
        <f>IF(B1133=0,"",ROUND(C1133/B1133*100,1))</f>
        <v/>
      </c>
      <c r="E1133" s="244"/>
      <c r="F1133" s="247">
        <v>2200212</v>
      </c>
      <c r="G1133">
        <f>SUM(C1133)</f>
        <v>0</v>
      </c>
      <c r="H1133" s="247" t="s">
        <v>931</v>
      </c>
    </row>
    <row r="1134" ht="20.1" customHeight="1" spans="1:8">
      <c r="A1134" s="267" t="s">
        <v>932</v>
      </c>
      <c r="B1134" s="249">
        <f>VLOOKUP(F1134,'[14]表二（旧）'!$F$5:$G$1311,2,FALSE)</f>
        <v>0</v>
      </c>
      <c r="C1134" s="157"/>
      <c r="D1134" s="246" t="str">
        <f>IF(B1134=0,"",ROUND(C1134/B1134*100,1))</f>
        <v/>
      </c>
      <c r="E1134" s="244"/>
      <c r="F1134" s="247">
        <v>2200213</v>
      </c>
      <c r="G1134">
        <f>SUM(C1134)</f>
        <v>0</v>
      </c>
      <c r="H1134" s="247" t="s">
        <v>932</v>
      </c>
    </row>
    <row r="1135" ht="20.1" customHeight="1" spans="1:8">
      <c r="A1135" s="267" t="s">
        <v>933</v>
      </c>
      <c r="B1135" s="249">
        <f>VLOOKUP(F1135,'[14]表二（旧）'!$F$5:$G$1311,2,FALSE)</f>
        <v>0</v>
      </c>
      <c r="C1135" s="157"/>
      <c r="D1135" s="246" t="str">
        <f>IF(B1135=0,"",ROUND(C1135/B1135*100,1))</f>
        <v/>
      </c>
      <c r="E1135" s="244"/>
      <c r="F1135" s="247">
        <v>2200215</v>
      </c>
      <c r="G1135">
        <f>SUM(C1135)</f>
        <v>0</v>
      </c>
      <c r="H1135" s="247" t="s">
        <v>933</v>
      </c>
    </row>
    <row r="1136" ht="20.1" customHeight="1" spans="1:8">
      <c r="A1136" s="267" t="s">
        <v>934</v>
      </c>
      <c r="B1136" s="249">
        <f>VLOOKUP(F1136,'[14]表二（旧）'!$F$5:$G$1311,2,FALSE)</f>
        <v>0</v>
      </c>
      <c r="C1136" s="157"/>
      <c r="D1136" s="246" t="str">
        <f>IF(B1136=0,"",ROUND(C1136/B1136*100,1))</f>
        <v/>
      </c>
      <c r="E1136" s="244"/>
      <c r="F1136" s="247">
        <v>2200217</v>
      </c>
      <c r="G1136">
        <f>SUM(C1136)</f>
        <v>0</v>
      </c>
      <c r="H1136" s="247" t="s">
        <v>934</v>
      </c>
    </row>
    <row r="1137" ht="20.1" customHeight="1" spans="1:8">
      <c r="A1137" s="267" t="s">
        <v>935</v>
      </c>
      <c r="B1137" s="249">
        <f>VLOOKUP(F1137,'[14]表二（旧）'!$F$5:$G$1311,2,FALSE)</f>
        <v>0</v>
      </c>
      <c r="C1137" s="157"/>
      <c r="D1137" s="246" t="str">
        <f>IF(B1137=0,"",ROUND(C1137/B1137*100,1))</f>
        <v/>
      </c>
      <c r="E1137" s="244"/>
      <c r="F1137" s="247">
        <v>2200218</v>
      </c>
      <c r="G1137">
        <f>SUM(C1137)</f>
        <v>0</v>
      </c>
      <c r="H1137" s="247" t="s">
        <v>935</v>
      </c>
    </row>
    <row r="1138" ht="20.1" customHeight="1" spans="1:8">
      <c r="A1138" s="267" t="s">
        <v>658</v>
      </c>
      <c r="B1138" s="249">
        <f>VLOOKUP(F1138,'[14]表二（旧）'!$F$5:$G$1311,2,FALSE)</f>
        <v>0</v>
      </c>
      <c r="C1138" s="157"/>
      <c r="D1138" s="246" t="str">
        <f>IF(B1138=0,"",ROUND(C1138/B1138*100,1))</f>
        <v/>
      </c>
      <c r="E1138" s="244"/>
      <c r="F1138" s="247">
        <v>2200250</v>
      </c>
      <c r="G1138">
        <f>SUM(C1138)</f>
        <v>0</v>
      </c>
      <c r="H1138" s="247" t="s">
        <v>658</v>
      </c>
    </row>
    <row r="1139" ht="20.1" customHeight="1" spans="1:8">
      <c r="A1139" s="267" t="s">
        <v>936</v>
      </c>
      <c r="B1139" s="249">
        <f>VLOOKUP(F1139,'[14]表二（旧）'!$F$5:$G$1311,2,FALSE)</f>
        <v>0</v>
      </c>
      <c r="C1139" s="157"/>
      <c r="D1139" s="246" t="str">
        <f>IF(B1139=0,"",ROUND(C1139/B1139*100,1))</f>
        <v/>
      </c>
      <c r="E1139" s="244"/>
      <c r="F1139" s="247">
        <v>2200299</v>
      </c>
      <c r="G1139">
        <f>SUM(C1139)</f>
        <v>0</v>
      </c>
      <c r="H1139" s="247" t="s">
        <v>936</v>
      </c>
    </row>
    <row r="1140" ht="20.1" customHeight="1" spans="1:8">
      <c r="A1140" s="267" t="s">
        <v>937</v>
      </c>
      <c r="B1140" s="245">
        <f>SUM(B1141:B1148)</f>
        <v>0</v>
      </c>
      <c r="C1140" s="245">
        <f>SUM(C1141:C1148)</f>
        <v>0</v>
      </c>
      <c r="D1140" s="246" t="str">
        <f>IF(B1140=0,"",ROUND(C1140/B1140*100,1))</f>
        <v/>
      </c>
      <c r="E1140" s="244"/>
      <c r="F1140" s="247">
        <v>22003</v>
      </c>
      <c r="G1140">
        <f>SUM(C1140)</f>
        <v>0</v>
      </c>
      <c r="H1140" s="247" t="s">
        <v>937</v>
      </c>
    </row>
    <row r="1141" ht="20.1" customHeight="1" spans="1:8">
      <c r="A1141" s="267" t="s">
        <v>655</v>
      </c>
      <c r="B1141" s="249">
        <f>VLOOKUP(F1141,'[14]表二（旧）'!$F$5:$G$1311,2,FALSE)</f>
        <v>0</v>
      </c>
      <c r="C1141" s="157"/>
      <c r="D1141" s="246" t="str">
        <f>IF(B1141=0,"",ROUND(C1141/B1141*100,1))</f>
        <v/>
      </c>
      <c r="E1141" s="244"/>
      <c r="F1141" s="247">
        <v>2200301</v>
      </c>
      <c r="G1141">
        <f>SUM(C1141)</f>
        <v>0</v>
      </c>
      <c r="H1141" s="247" t="s">
        <v>655</v>
      </c>
    </row>
    <row r="1142" ht="20.1" customHeight="1" spans="1:8">
      <c r="A1142" s="267" t="s">
        <v>656</v>
      </c>
      <c r="B1142" s="249">
        <f>VLOOKUP(F1142,'[14]表二（旧）'!$F$5:$G$1311,2,FALSE)</f>
        <v>0</v>
      </c>
      <c r="C1142" s="157"/>
      <c r="D1142" s="246" t="str">
        <f>IF(B1142=0,"",ROUND(C1142/B1142*100,1))</f>
        <v/>
      </c>
      <c r="E1142" s="244"/>
      <c r="F1142" s="247">
        <v>2200302</v>
      </c>
      <c r="G1142">
        <f>SUM(C1142)</f>
        <v>0</v>
      </c>
      <c r="H1142" s="247" t="s">
        <v>656</v>
      </c>
    </row>
    <row r="1143" ht="20.1" customHeight="1" spans="1:8">
      <c r="A1143" s="267" t="s">
        <v>657</v>
      </c>
      <c r="B1143" s="249">
        <f>VLOOKUP(F1143,'[14]表二（旧）'!$F$5:$G$1311,2,FALSE)</f>
        <v>0</v>
      </c>
      <c r="C1143" s="157"/>
      <c r="D1143" s="246" t="str">
        <f>IF(B1143=0,"",ROUND(C1143/B1143*100,1))</f>
        <v/>
      </c>
      <c r="E1143" s="244"/>
      <c r="F1143" s="247">
        <v>2200303</v>
      </c>
      <c r="G1143">
        <f>SUM(C1143)</f>
        <v>0</v>
      </c>
      <c r="H1143" s="247" t="s">
        <v>657</v>
      </c>
    </row>
    <row r="1144" ht="20.1" customHeight="1" spans="1:8">
      <c r="A1144" s="267" t="s">
        <v>938</v>
      </c>
      <c r="B1144" s="249">
        <f>VLOOKUP(F1144,'[14]表二（旧）'!$F$5:$G$1311,2,FALSE)</f>
        <v>0</v>
      </c>
      <c r="C1144" s="157"/>
      <c r="D1144" s="246" t="str">
        <f>IF(B1144=0,"",ROUND(C1144/B1144*100,1))</f>
        <v/>
      </c>
      <c r="E1144" s="244"/>
      <c r="F1144" s="247">
        <v>2200304</v>
      </c>
      <c r="G1144">
        <f>SUM(C1144)</f>
        <v>0</v>
      </c>
      <c r="H1144" s="247" t="s">
        <v>938</v>
      </c>
    </row>
    <row r="1145" ht="20.1" customHeight="1" spans="1:8">
      <c r="A1145" s="267" t="s">
        <v>939</v>
      </c>
      <c r="B1145" s="249">
        <f>VLOOKUP(F1145,'[14]表二（旧）'!$F$5:$G$1311,2,FALSE)</f>
        <v>0</v>
      </c>
      <c r="C1145" s="157"/>
      <c r="D1145" s="246" t="str">
        <f>IF(B1145=0,"",ROUND(C1145/B1145*100,1))</f>
        <v/>
      </c>
      <c r="E1145" s="244"/>
      <c r="F1145" s="247">
        <v>2200305</v>
      </c>
      <c r="G1145">
        <f>SUM(C1145)</f>
        <v>0</v>
      </c>
      <c r="H1145" s="247" t="s">
        <v>939</v>
      </c>
    </row>
    <row r="1146" ht="20.1" customHeight="1" spans="1:8">
      <c r="A1146" s="267" t="s">
        <v>940</v>
      </c>
      <c r="B1146" s="249">
        <f>VLOOKUP(F1146,'[14]表二（旧）'!$F$5:$G$1311,2,FALSE)</f>
        <v>0</v>
      </c>
      <c r="C1146" s="157"/>
      <c r="D1146" s="246" t="str">
        <f>IF(B1146=0,"",ROUND(C1146/B1146*100,1))</f>
        <v/>
      </c>
      <c r="E1146" s="244"/>
      <c r="F1146" s="247">
        <v>2200306</v>
      </c>
      <c r="G1146">
        <f>SUM(C1146)</f>
        <v>0</v>
      </c>
      <c r="H1146" s="247" t="s">
        <v>940</v>
      </c>
    </row>
    <row r="1147" ht="20.1" customHeight="1" spans="1:8">
      <c r="A1147" s="267" t="s">
        <v>658</v>
      </c>
      <c r="B1147" s="249">
        <f>VLOOKUP(F1147,'[14]表二（旧）'!$F$5:$G$1311,2,FALSE)</f>
        <v>0</v>
      </c>
      <c r="C1147" s="157"/>
      <c r="D1147" s="246" t="str">
        <f>IF(B1147=0,"",ROUND(C1147/B1147*100,1))</f>
        <v/>
      </c>
      <c r="E1147" s="244"/>
      <c r="F1147" s="247">
        <v>2200350</v>
      </c>
      <c r="G1147">
        <f>SUM(C1147)</f>
        <v>0</v>
      </c>
      <c r="H1147" s="247" t="s">
        <v>658</v>
      </c>
    </row>
    <row r="1148" ht="20.1" customHeight="1" spans="1:8">
      <c r="A1148" s="267" t="s">
        <v>941</v>
      </c>
      <c r="B1148" s="249">
        <f>VLOOKUP(F1148,'[14]表二（旧）'!$F$5:$G$1311,2,FALSE)</f>
        <v>0</v>
      </c>
      <c r="C1148" s="157"/>
      <c r="D1148" s="246" t="str">
        <f>IF(B1148=0,"",ROUND(C1148/B1148*100,1))</f>
        <v/>
      </c>
      <c r="E1148" s="244"/>
      <c r="F1148" s="247">
        <v>2200399</v>
      </c>
      <c r="G1148">
        <f>SUM(C1148)</f>
        <v>0</v>
      </c>
      <c r="H1148" s="247" t="s">
        <v>941</v>
      </c>
    </row>
    <row r="1149" ht="20.1" customHeight="1" spans="1:8">
      <c r="A1149" s="267" t="s">
        <v>942</v>
      </c>
      <c r="B1149" s="245">
        <f>SUM(B1150:B1163)</f>
        <v>198</v>
      </c>
      <c r="C1149" s="245">
        <f>SUM(C1150:C1163)</f>
        <v>146</v>
      </c>
      <c r="D1149" s="246">
        <f>IF(B1149=0,"",ROUND(C1149/B1149*100,1))</f>
        <v>73.7</v>
      </c>
      <c r="E1149" s="244"/>
      <c r="F1149" s="247">
        <v>22005</v>
      </c>
      <c r="G1149">
        <f>SUM(C1149)</f>
        <v>146</v>
      </c>
      <c r="H1149" s="247" t="s">
        <v>942</v>
      </c>
    </row>
    <row r="1150" ht="20.1" customHeight="1" spans="1:8">
      <c r="A1150" s="267" t="s">
        <v>655</v>
      </c>
      <c r="B1150" s="249">
        <f>VLOOKUP(F1150,'[14]表二（旧）'!$F$5:$G$1311,2,FALSE)</f>
        <v>0</v>
      </c>
      <c r="C1150" s="157"/>
      <c r="D1150" s="246" t="str">
        <f>IF(B1150=0,"",ROUND(C1150/B1150*100,1))</f>
        <v/>
      </c>
      <c r="E1150" s="244"/>
      <c r="F1150" s="247">
        <v>2200501</v>
      </c>
      <c r="G1150">
        <f>SUM(C1150)</f>
        <v>0</v>
      </c>
      <c r="H1150" s="247" t="s">
        <v>655</v>
      </c>
    </row>
    <row r="1151" ht="20.1" customHeight="1" spans="1:8">
      <c r="A1151" s="267" t="s">
        <v>656</v>
      </c>
      <c r="B1151" s="249">
        <f>VLOOKUP(F1151,'[14]表二（旧）'!$F$5:$G$1311,2,FALSE)</f>
        <v>0</v>
      </c>
      <c r="C1151" s="157"/>
      <c r="D1151" s="246" t="str">
        <f>IF(B1151=0,"",ROUND(C1151/B1151*100,1))</f>
        <v/>
      </c>
      <c r="E1151" s="244"/>
      <c r="F1151" s="247">
        <v>2200502</v>
      </c>
      <c r="G1151">
        <f>SUM(C1151)</f>
        <v>0</v>
      </c>
      <c r="H1151" s="247" t="s">
        <v>656</v>
      </c>
    </row>
    <row r="1152" ht="20.1" customHeight="1" spans="1:8">
      <c r="A1152" s="267" t="s">
        <v>657</v>
      </c>
      <c r="B1152" s="249">
        <f>VLOOKUP(F1152,'[14]表二（旧）'!$F$5:$G$1311,2,FALSE)</f>
        <v>0</v>
      </c>
      <c r="C1152" s="157"/>
      <c r="D1152" s="246" t="str">
        <f>IF(B1152=0,"",ROUND(C1152/B1152*100,1))</f>
        <v/>
      </c>
      <c r="E1152" s="244"/>
      <c r="F1152" s="247">
        <v>2200503</v>
      </c>
      <c r="G1152">
        <f>SUM(C1152)</f>
        <v>0</v>
      </c>
      <c r="H1152" s="247" t="s">
        <v>657</v>
      </c>
    </row>
    <row r="1153" ht="20.1" customHeight="1" spans="1:8">
      <c r="A1153" s="267" t="s">
        <v>943</v>
      </c>
      <c r="B1153" s="249">
        <f>VLOOKUP(F1153,'[14]表二（旧）'!$F$5:$G$1311,2,FALSE)</f>
        <v>62</v>
      </c>
      <c r="C1153" s="157">
        <v>136</v>
      </c>
      <c r="D1153" s="246">
        <f>IF(B1153=0,"",ROUND(C1153/B1153*100,1))</f>
        <v>219.4</v>
      </c>
      <c r="E1153" s="244"/>
      <c r="F1153" s="247">
        <v>2200504</v>
      </c>
      <c r="G1153">
        <f>SUM(C1153)</f>
        <v>136</v>
      </c>
      <c r="H1153" s="247" t="s">
        <v>943</v>
      </c>
    </row>
    <row r="1154" ht="20.1" customHeight="1" spans="1:8">
      <c r="A1154" s="267" t="s">
        <v>944</v>
      </c>
      <c r="B1154" s="249">
        <f>VLOOKUP(F1154,'[14]表二（旧）'!$F$5:$G$1311,2,FALSE)</f>
        <v>0</v>
      </c>
      <c r="C1154" s="157"/>
      <c r="D1154" s="246" t="str">
        <f>IF(B1154=0,"",ROUND(C1154/B1154*100,1))</f>
        <v/>
      </c>
      <c r="E1154" s="244"/>
      <c r="F1154" s="247">
        <v>2200506</v>
      </c>
      <c r="G1154">
        <f>SUM(C1154)</f>
        <v>0</v>
      </c>
      <c r="H1154" s="247" t="s">
        <v>944</v>
      </c>
    </row>
    <row r="1155" ht="20.1" customHeight="1" spans="1:8">
      <c r="A1155" s="267" t="s">
        <v>945</v>
      </c>
      <c r="B1155" s="249">
        <f>VLOOKUP(F1155,'[14]表二（旧）'!$F$5:$G$1311,2,FALSE)</f>
        <v>0</v>
      </c>
      <c r="C1155" s="157"/>
      <c r="D1155" s="246" t="str">
        <f>IF(B1155=0,"",ROUND(C1155/B1155*100,1))</f>
        <v/>
      </c>
      <c r="E1155" s="244"/>
      <c r="F1155" s="247">
        <v>2200507</v>
      </c>
      <c r="G1155">
        <f>SUM(C1155)</f>
        <v>0</v>
      </c>
      <c r="H1155" s="247" t="s">
        <v>945</v>
      </c>
    </row>
    <row r="1156" ht="20.1" customHeight="1" spans="1:8">
      <c r="A1156" s="267" t="s">
        <v>946</v>
      </c>
      <c r="B1156" s="249">
        <f>VLOOKUP(F1156,'[14]表二（旧）'!$F$5:$G$1311,2,FALSE)</f>
        <v>0</v>
      </c>
      <c r="C1156" s="157"/>
      <c r="D1156" s="246" t="str">
        <f>IF(B1156=0,"",ROUND(C1156/B1156*100,1))</f>
        <v/>
      </c>
      <c r="E1156" s="244"/>
      <c r="F1156" s="247">
        <v>2200508</v>
      </c>
      <c r="G1156">
        <f>SUM(C1156)</f>
        <v>0</v>
      </c>
      <c r="H1156" s="247" t="s">
        <v>946</v>
      </c>
    </row>
    <row r="1157" ht="20.1" customHeight="1" spans="1:8">
      <c r="A1157" s="267" t="s">
        <v>947</v>
      </c>
      <c r="B1157" s="249">
        <f>VLOOKUP(F1157,'[14]表二（旧）'!$F$5:$G$1311,2,FALSE)</f>
        <v>95</v>
      </c>
      <c r="C1157" s="157"/>
      <c r="D1157" s="246">
        <f t="shared" ref="D1157:D1220" si="36">IF(B1157=0,"",ROUND(C1157/B1157*100,1))</f>
        <v>0</v>
      </c>
      <c r="E1157" s="244"/>
      <c r="F1157" s="247">
        <v>2200509</v>
      </c>
      <c r="G1157">
        <f t="shared" ref="G1157:G1220" si="37">SUM(C1157)</f>
        <v>0</v>
      </c>
      <c r="H1157" s="247" t="s">
        <v>947</v>
      </c>
    </row>
    <row r="1158" ht="20.1" customHeight="1" spans="1:8">
      <c r="A1158" s="267" t="s">
        <v>948</v>
      </c>
      <c r="B1158" s="249">
        <f>VLOOKUP(F1158,'[14]表二（旧）'!$F$5:$G$1311,2,FALSE)</f>
        <v>0</v>
      </c>
      <c r="C1158" s="157"/>
      <c r="D1158" s="246" t="str">
        <f>IF(B1158=0,"",ROUND(C1158/B1158*100,1))</f>
        <v/>
      </c>
      <c r="E1158" s="244"/>
      <c r="F1158" s="247">
        <v>2200510</v>
      </c>
      <c r="G1158">
        <f>SUM(C1158)</f>
        <v>0</v>
      </c>
      <c r="H1158" s="247" t="s">
        <v>948</v>
      </c>
    </row>
    <row r="1159" ht="20.1" customHeight="1" spans="1:8">
      <c r="A1159" s="267" t="s">
        <v>949</v>
      </c>
      <c r="B1159" s="249">
        <f>VLOOKUP(F1159,'[14]表二（旧）'!$F$5:$G$1311,2,FALSE)</f>
        <v>41</v>
      </c>
      <c r="C1159" s="157">
        <v>10</v>
      </c>
      <c r="D1159" s="246">
        <f>IF(B1159=0,"",ROUND(C1159/B1159*100,1))</f>
        <v>24.4</v>
      </c>
      <c r="E1159" s="244"/>
      <c r="F1159" s="247">
        <v>2200511</v>
      </c>
      <c r="G1159">
        <f>SUM(C1159)</f>
        <v>10</v>
      </c>
      <c r="H1159" s="247" t="s">
        <v>949</v>
      </c>
    </row>
    <row r="1160" ht="20.1" customHeight="1" spans="1:8">
      <c r="A1160" s="267" t="s">
        <v>950</v>
      </c>
      <c r="B1160" s="249">
        <f>VLOOKUP(F1160,'[14]表二（旧）'!$F$5:$G$1311,2,FALSE)</f>
        <v>0</v>
      </c>
      <c r="C1160" s="157"/>
      <c r="D1160" s="246" t="str">
        <f>IF(B1160=0,"",ROUND(C1160/B1160*100,1))</f>
        <v/>
      </c>
      <c r="E1160" s="244"/>
      <c r="F1160" s="247">
        <v>2200512</v>
      </c>
      <c r="G1160">
        <f>SUM(C1160)</f>
        <v>0</v>
      </c>
      <c r="H1160" s="247" t="s">
        <v>950</v>
      </c>
    </row>
    <row r="1161" ht="20.1" customHeight="1" spans="1:8">
      <c r="A1161" s="267" t="s">
        <v>951</v>
      </c>
      <c r="B1161" s="249">
        <f>VLOOKUP(F1161,'[14]表二（旧）'!$F$5:$G$1311,2,FALSE)</f>
        <v>0</v>
      </c>
      <c r="C1161" s="157"/>
      <c r="D1161" s="246" t="str">
        <f>IF(B1161=0,"",ROUND(C1161/B1161*100,1))</f>
        <v/>
      </c>
      <c r="E1161" s="244"/>
      <c r="F1161" s="247">
        <v>2200513</v>
      </c>
      <c r="G1161">
        <f>SUM(C1161)</f>
        <v>0</v>
      </c>
      <c r="H1161" s="247" t="s">
        <v>951</v>
      </c>
    </row>
    <row r="1162" ht="20.1" customHeight="1" spans="1:8">
      <c r="A1162" s="267" t="s">
        <v>952</v>
      </c>
      <c r="B1162" s="249">
        <f>VLOOKUP(F1162,'[14]表二（旧）'!$F$5:$G$1311,2,FALSE)</f>
        <v>0</v>
      </c>
      <c r="C1162" s="157"/>
      <c r="D1162" s="246" t="str">
        <f>IF(B1162=0,"",ROUND(C1162/B1162*100,1))</f>
        <v/>
      </c>
      <c r="E1162" s="244"/>
      <c r="F1162" s="247">
        <v>2200514</v>
      </c>
      <c r="G1162">
        <f>SUM(C1162)</f>
        <v>0</v>
      </c>
      <c r="H1162" s="247" t="s">
        <v>952</v>
      </c>
    </row>
    <row r="1163" ht="20.1" customHeight="1" spans="1:8">
      <c r="A1163" s="267" t="s">
        <v>953</v>
      </c>
      <c r="B1163" s="249">
        <f>VLOOKUP(F1163,'[14]表二（旧）'!$F$5:$G$1311,2,FALSE)</f>
        <v>0</v>
      </c>
      <c r="C1163" s="157"/>
      <c r="D1163" s="246" t="str">
        <f>IF(B1163=0,"",ROUND(C1163/B1163*100,1))</f>
        <v/>
      </c>
      <c r="E1163" s="244"/>
      <c r="F1163" s="247">
        <v>2200599</v>
      </c>
      <c r="G1163">
        <f>SUM(C1163)</f>
        <v>0</v>
      </c>
      <c r="H1163" s="247" t="s">
        <v>953</v>
      </c>
    </row>
    <row r="1164" ht="20.1" customHeight="1" spans="1:8">
      <c r="A1164" s="267" t="s">
        <v>954</v>
      </c>
      <c r="B1164" s="249">
        <f>VLOOKUP(F1164,'[14]表二（旧）'!$F$5:$G$1311,2,FALSE)</f>
        <v>0</v>
      </c>
      <c r="C1164" s="157"/>
      <c r="D1164" s="246" t="str">
        <f>IF(B1164=0,"",ROUND(C1164/B1164*100,1))</f>
        <v/>
      </c>
      <c r="E1164" s="244"/>
      <c r="F1164" s="247">
        <v>22099</v>
      </c>
      <c r="G1164">
        <f>SUM(C1164)</f>
        <v>0</v>
      </c>
      <c r="H1164" s="247" t="s">
        <v>955</v>
      </c>
    </row>
    <row r="1165" ht="20.1" customHeight="1" spans="1:8">
      <c r="A1165" s="267" t="s">
        <v>956</v>
      </c>
      <c r="B1165" s="245">
        <f>SUM(B1166,B1175,B1179,)</f>
        <v>12770</v>
      </c>
      <c r="C1165" s="245">
        <f>SUM(C1166,C1175,C1179,)</f>
        <v>9453</v>
      </c>
      <c r="D1165" s="246">
        <f>IF(B1165=0,"",ROUND(C1165/B1165*100,1))</f>
        <v>74</v>
      </c>
      <c r="E1165" s="244"/>
      <c r="F1165" s="247">
        <v>221</v>
      </c>
      <c r="G1165">
        <f>SUM(C1165)</f>
        <v>9453</v>
      </c>
      <c r="H1165" s="247" t="s">
        <v>956</v>
      </c>
    </row>
    <row r="1166" ht="20.1" customHeight="1" spans="1:8">
      <c r="A1166" s="267" t="s">
        <v>957</v>
      </c>
      <c r="B1166" s="245">
        <f>SUM(B1167:B1174)</f>
        <v>6441</v>
      </c>
      <c r="C1166" s="245">
        <f>SUM(C1167:C1174)</f>
        <v>538</v>
      </c>
      <c r="D1166" s="246">
        <f>IF(B1166=0,"",ROUND(C1166/B1166*100,1))</f>
        <v>8.4</v>
      </c>
      <c r="E1166" s="244"/>
      <c r="F1166" s="247">
        <v>22101</v>
      </c>
      <c r="G1166">
        <f>SUM(C1166)</f>
        <v>538</v>
      </c>
      <c r="H1166" s="247" t="s">
        <v>957</v>
      </c>
    </row>
    <row r="1167" ht="20.1" customHeight="1" spans="1:8">
      <c r="A1167" s="267" t="s">
        <v>958</v>
      </c>
      <c r="B1167" s="249">
        <f>VLOOKUP(F1167,'[14]表二（旧）'!$F$5:$G$1311,2,FALSE)</f>
        <v>1659</v>
      </c>
      <c r="C1167" s="157">
        <v>488</v>
      </c>
      <c r="D1167" s="246">
        <f>IF(B1167=0,"",ROUND(C1167/B1167*100,1))</f>
        <v>29.4</v>
      </c>
      <c r="E1167" s="244"/>
      <c r="F1167" s="247">
        <v>2210101</v>
      </c>
      <c r="G1167">
        <f>SUM(C1167)</f>
        <v>488</v>
      </c>
      <c r="H1167" s="247" t="s">
        <v>958</v>
      </c>
    </row>
    <row r="1168" ht="20.1" customHeight="1" spans="1:8">
      <c r="A1168" s="267" t="s">
        <v>959</v>
      </c>
      <c r="B1168" s="249">
        <f>VLOOKUP(F1168,'[14]表二（旧）'!$F$5:$G$1311,2,FALSE)</f>
        <v>0</v>
      </c>
      <c r="C1168" s="157"/>
      <c r="D1168" s="246" t="str">
        <f>IF(B1168=0,"",ROUND(C1168/B1168*100,1))</f>
        <v/>
      </c>
      <c r="E1168" s="244"/>
      <c r="F1168" s="247">
        <v>2210102</v>
      </c>
      <c r="G1168">
        <f>SUM(C1168)</f>
        <v>0</v>
      </c>
      <c r="H1168" s="247" t="s">
        <v>959</v>
      </c>
    </row>
    <row r="1169" ht="20.1" customHeight="1" spans="1:8">
      <c r="A1169" s="267" t="s">
        <v>960</v>
      </c>
      <c r="B1169" s="249">
        <f>VLOOKUP(F1169,'[14]表二（旧）'!$F$5:$G$1311,2,FALSE)</f>
        <v>3573</v>
      </c>
      <c r="C1169" s="157"/>
      <c r="D1169" s="246">
        <f>IF(B1169=0,"",ROUND(C1169/B1169*100,1))</f>
        <v>0</v>
      </c>
      <c r="E1169" s="244"/>
      <c r="F1169" s="247">
        <v>2210103</v>
      </c>
      <c r="G1169">
        <f>SUM(C1169)</f>
        <v>0</v>
      </c>
      <c r="H1169" s="247" t="s">
        <v>960</v>
      </c>
    </row>
    <row r="1170" ht="20.1" customHeight="1" spans="1:8">
      <c r="A1170" s="267" t="s">
        <v>961</v>
      </c>
      <c r="B1170" s="249">
        <f>VLOOKUP(F1170,'[14]表二（旧）'!$F$5:$G$1311,2,FALSE)</f>
        <v>0</v>
      </c>
      <c r="C1170" s="157"/>
      <c r="D1170" s="246" t="str">
        <f>IF(B1170=0,"",ROUND(C1170/B1170*100,1))</f>
        <v/>
      </c>
      <c r="E1170" s="244"/>
      <c r="F1170" s="247">
        <v>2210104</v>
      </c>
      <c r="G1170">
        <f>SUM(C1170)</f>
        <v>0</v>
      </c>
      <c r="H1170" s="247" t="s">
        <v>961</v>
      </c>
    </row>
    <row r="1171" ht="20.1" customHeight="1" spans="1:8">
      <c r="A1171" s="267" t="s">
        <v>962</v>
      </c>
      <c r="B1171" s="249">
        <f>VLOOKUP(F1171,'[14]表二（旧）'!$F$5:$G$1311,2,FALSE)</f>
        <v>0</v>
      </c>
      <c r="C1171" s="157">
        <v>50</v>
      </c>
      <c r="D1171" s="246" t="str">
        <f>IF(B1171=0,"",ROUND(C1171/B1171*100,1))</f>
        <v/>
      </c>
      <c r="E1171" s="244"/>
      <c r="F1171" s="247">
        <v>2210105</v>
      </c>
      <c r="G1171">
        <f>SUM(C1171)</f>
        <v>50</v>
      </c>
      <c r="H1171" s="247" t="s">
        <v>962</v>
      </c>
    </row>
    <row r="1172" ht="20.1" customHeight="1" spans="1:8">
      <c r="A1172" s="267" t="s">
        <v>963</v>
      </c>
      <c r="B1172" s="249">
        <f>VLOOKUP(F1172,'[14]表二（旧）'!$F$5:$G$1311,2,FALSE)</f>
        <v>113</v>
      </c>
      <c r="C1172" s="157"/>
      <c r="D1172" s="246">
        <f>IF(B1172=0,"",ROUND(C1172/B1172*100,1))</f>
        <v>0</v>
      </c>
      <c r="E1172" s="244"/>
      <c r="F1172" s="247">
        <v>2210106</v>
      </c>
      <c r="G1172">
        <f>SUM(C1172)</f>
        <v>0</v>
      </c>
      <c r="H1172" s="247" t="s">
        <v>963</v>
      </c>
    </row>
    <row r="1173" ht="20.1" customHeight="1" spans="1:8">
      <c r="A1173" s="267" t="s">
        <v>964</v>
      </c>
      <c r="B1173" s="249">
        <f>VLOOKUP(F1173,'[14]表二（旧）'!$F$5:$G$1311,2,FALSE)</f>
        <v>651</v>
      </c>
      <c r="C1173" s="157"/>
      <c r="D1173" s="246">
        <f>IF(B1173=0,"",ROUND(C1173/B1173*100,1))</f>
        <v>0</v>
      </c>
      <c r="E1173" s="244"/>
      <c r="F1173" s="247">
        <v>2210107</v>
      </c>
      <c r="G1173">
        <f>SUM(C1173)</f>
        <v>0</v>
      </c>
      <c r="H1173" s="247" t="s">
        <v>964</v>
      </c>
    </row>
    <row r="1174" ht="20.1" customHeight="1" spans="1:8">
      <c r="A1174" s="267" t="s">
        <v>965</v>
      </c>
      <c r="B1174" s="249">
        <f>VLOOKUP(F1174,'[14]表二（旧）'!$F$5:$G$1311,2,FALSE)</f>
        <v>445</v>
      </c>
      <c r="C1174" s="157"/>
      <c r="D1174" s="246">
        <f>IF(B1174=0,"",ROUND(C1174/B1174*100,1))</f>
        <v>0</v>
      </c>
      <c r="E1174" s="244"/>
      <c r="F1174" s="247">
        <v>2210199</v>
      </c>
      <c r="G1174">
        <f>SUM(C1174)</f>
        <v>0</v>
      </c>
      <c r="H1174" s="247" t="s">
        <v>965</v>
      </c>
    </row>
    <row r="1175" ht="20.1" customHeight="1" spans="1:8">
      <c r="A1175" s="267" t="s">
        <v>966</v>
      </c>
      <c r="B1175" s="245">
        <f>SUM(B1176:B1178)</f>
        <v>6329</v>
      </c>
      <c r="C1175" s="245">
        <f>SUM(C1176:C1178)</f>
        <v>8915</v>
      </c>
      <c r="D1175" s="246">
        <f>IF(B1175=0,"",ROUND(C1175/B1175*100,1))</f>
        <v>140.9</v>
      </c>
      <c r="E1175" s="244"/>
      <c r="F1175" s="247">
        <v>22102</v>
      </c>
      <c r="G1175">
        <f>SUM(C1175)</f>
        <v>8915</v>
      </c>
      <c r="H1175" s="247" t="s">
        <v>966</v>
      </c>
    </row>
    <row r="1176" ht="20.1" customHeight="1" spans="1:8">
      <c r="A1176" s="267" t="s">
        <v>967</v>
      </c>
      <c r="B1176" s="249">
        <f>VLOOKUP(F1176,'[14]表二（旧）'!$F$5:$G$1311,2,FALSE)</f>
        <v>6329</v>
      </c>
      <c r="C1176" s="157">
        <v>8915</v>
      </c>
      <c r="D1176" s="246">
        <f>IF(B1176=0,"",ROUND(C1176/B1176*100,1))</f>
        <v>140.9</v>
      </c>
      <c r="E1176" s="244"/>
      <c r="F1176" s="247">
        <v>2210201</v>
      </c>
      <c r="G1176">
        <f>SUM(C1176)</f>
        <v>8915</v>
      </c>
      <c r="H1176" s="247" t="s">
        <v>967</v>
      </c>
    </row>
    <row r="1177" ht="20.1" customHeight="1" spans="1:8">
      <c r="A1177" s="267" t="s">
        <v>968</v>
      </c>
      <c r="B1177" s="249">
        <f>VLOOKUP(F1177,'[14]表二（旧）'!$F$5:$G$1311,2,FALSE)</f>
        <v>0</v>
      </c>
      <c r="C1177" s="157"/>
      <c r="D1177" s="246" t="str">
        <f>IF(B1177=0,"",ROUND(C1177/B1177*100,1))</f>
        <v/>
      </c>
      <c r="E1177" s="244"/>
      <c r="F1177" s="247">
        <v>2210202</v>
      </c>
      <c r="G1177">
        <f>SUM(C1177)</f>
        <v>0</v>
      </c>
      <c r="H1177" s="247" t="s">
        <v>968</v>
      </c>
    </row>
    <row r="1178" ht="20.1" customHeight="1" spans="1:8">
      <c r="A1178" s="267" t="s">
        <v>969</v>
      </c>
      <c r="B1178" s="249">
        <f>VLOOKUP(F1178,'[14]表二（旧）'!$F$5:$G$1311,2,FALSE)</f>
        <v>0</v>
      </c>
      <c r="C1178" s="157"/>
      <c r="D1178" s="246" t="str">
        <f>IF(B1178=0,"",ROUND(C1178/B1178*100,1))</f>
        <v/>
      </c>
      <c r="E1178" s="244"/>
      <c r="F1178" s="247">
        <v>2210203</v>
      </c>
      <c r="G1178">
        <f>SUM(C1178)</f>
        <v>0</v>
      </c>
      <c r="H1178" s="247" t="s">
        <v>969</v>
      </c>
    </row>
    <row r="1179" ht="20.1" customHeight="1" spans="1:8">
      <c r="A1179" s="267" t="s">
        <v>970</v>
      </c>
      <c r="B1179" s="245">
        <f>SUM(B1180:B1182)</f>
        <v>0</v>
      </c>
      <c r="C1179" s="245">
        <f>SUM(C1180:C1182)</f>
        <v>0</v>
      </c>
      <c r="D1179" s="246" t="str">
        <f>IF(B1179=0,"",ROUND(C1179/B1179*100,1))</f>
        <v/>
      </c>
      <c r="E1179" s="244"/>
      <c r="F1179" s="247">
        <v>22103</v>
      </c>
      <c r="G1179">
        <f>SUM(C1179)</f>
        <v>0</v>
      </c>
      <c r="H1179" s="247" t="s">
        <v>970</v>
      </c>
    </row>
    <row r="1180" ht="20.1" customHeight="1" spans="1:8">
      <c r="A1180" s="267" t="s">
        <v>971</v>
      </c>
      <c r="B1180" s="249">
        <f>VLOOKUP(F1180,'[14]表二（旧）'!$F$5:$G$1311,2,FALSE)</f>
        <v>0</v>
      </c>
      <c r="C1180" s="157"/>
      <c r="D1180" s="246" t="str">
        <f>IF(B1180=0,"",ROUND(C1180/B1180*100,1))</f>
        <v/>
      </c>
      <c r="E1180" s="244"/>
      <c r="F1180" s="247">
        <v>2210301</v>
      </c>
      <c r="G1180">
        <f>SUM(C1180)</f>
        <v>0</v>
      </c>
      <c r="H1180" s="247" t="s">
        <v>971</v>
      </c>
    </row>
    <row r="1181" ht="20.1" customHeight="1" spans="1:8">
      <c r="A1181" s="267" t="s">
        <v>972</v>
      </c>
      <c r="B1181" s="249">
        <f>VLOOKUP(F1181,'[14]表二（旧）'!$F$5:$G$1311,2,FALSE)</f>
        <v>0</v>
      </c>
      <c r="C1181" s="157"/>
      <c r="D1181" s="246" t="str">
        <f>IF(B1181=0,"",ROUND(C1181/B1181*100,1))</f>
        <v/>
      </c>
      <c r="E1181" s="244"/>
      <c r="F1181" s="247">
        <v>2210302</v>
      </c>
      <c r="G1181">
        <f>SUM(C1181)</f>
        <v>0</v>
      </c>
      <c r="H1181" s="247" t="s">
        <v>972</v>
      </c>
    </row>
    <row r="1182" ht="20.1" customHeight="1" spans="1:8">
      <c r="A1182" s="267" t="s">
        <v>973</v>
      </c>
      <c r="B1182" s="249">
        <f>VLOOKUP(F1182,'[14]表二（旧）'!$F$5:$G$1311,2,FALSE)</f>
        <v>0</v>
      </c>
      <c r="C1182" s="157"/>
      <c r="D1182" s="246" t="str">
        <f>IF(B1182=0,"",ROUND(C1182/B1182*100,1))</f>
        <v/>
      </c>
      <c r="E1182" s="244"/>
      <c r="F1182" s="247">
        <v>2210399</v>
      </c>
      <c r="G1182">
        <f>SUM(C1182)</f>
        <v>0</v>
      </c>
      <c r="H1182" s="247" t="s">
        <v>973</v>
      </c>
    </row>
    <row r="1183" ht="20.1" customHeight="1" spans="1:8">
      <c r="A1183" s="267" t="s">
        <v>974</v>
      </c>
      <c r="B1183" s="245">
        <f>SUM(B1184,B1199,B1213,B1218,B1224,)</f>
        <v>755</v>
      </c>
      <c r="C1183" s="245">
        <f>SUM(C1184,C1199,C1213,C1218,C1224,)</f>
        <v>2036</v>
      </c>
      <c r="D1183" s="246">
        <f>IF(B1183=0,"",ROUND(C1183/B1183*100,1))</f>
        <v>269.7</v>
      </c>
      <c r="E1183" s="244"/>
      <c r="F1183" s="247">
        <v>222</v>
      </c>
      <c r="G1183">
        <f>SUM(C1183)</f>
        <v>2036</v>
      </c>
      <c r="H1183" s="247" t="s">
        <v>974</v>
      </c>
    </row>
    <row r="1184" ht="20.1" customHeight="1" spans="1:8">
      <c r="A1184" s="267" t="s">
        <v>975</v>
      </c>
      <c r="B1184" s="245">
        <f>SUM(B1185:B1198)</f>
        <v>755</v>
      </c>
      <c r="C1184" s="245">
        <f>SUM(C1185:C1198)</f>
        <v>1841</v>
      </c>
      <c r="D1184" s="246">
        <f>IF(B1184=0,"",ROUND(C1184/B1184*100,1))</f>
        <v>243.8</v>
      </c>
      <c r="E1184" s="244"/>
      <c r="F1184" s="247">
        <v>22201</v>
      </c>
      <c r="G1184">
        <f>SUM(C1184)</f>
        <v>1841</v>
      </c>
      <c r="H1184" s="247" t="s">
        <v>975</v>
      </c>
    </row>
    <row r="1185" ht="20.1" customHeight="1" spans="1:8">
      <c r="A1185" s="267" t="s">
        <v>655</v>
      </c>
      <c r="B1185" s="249">
        <f>VLOOKUP(F1185,'[14]表二（旧）'!$F$5:$G$1311,2,FALSE)</f>
        <v>253</v>
      </c>
      <c r="C1185" s="157">
        <v>245</v>
      </c>
      <c r="D1185" s="246">
        <f>IF(B1185=0,"",ROUND(C1185/B1185*100,1))</f>
        <v>96.8</v>
      </c>
      <c r="E1185" s="244"/>
      <c r="F1185" s="247">
        <v>2220101</v>
      </c>
      <c r="G1185">
        <f>SUM(C1185)</f>
        <v>245</v>
      </c>
      <c r="H1185" s="247" t="s">
        <v>655</v>
      </c>
    </row>
    <row r="1186" ht="20.1" customHeight="1" spans="1:8">
      <c r="A1186" s="267" t="s">
        <v>656</v>
      </c>
      <c r="B1186" s="249">
        <f>VLOOKUP(F1186,'[14]表二（旧）'!$F$5:$G$1311,2,FALSE)</f>
        <v>0</v>
      </c>
      <c r="C1186" s="157"/>
      <c r="D1186" s="246" t="str">
        <f>IF(B1186=0,"",ROUND(C1186/B1186*100,1))</f>
        <v/>
      </c>
      <c r="E1186" s="244"/>
      <c r="F1186" s="247">
        <v>2220102</v>
      </c>
      <c r="G1186">
        <f>SUM(C1186)</f>
        <v>0</v>
      </c>
      <c r="H1186" s="247" t="s">
        <v>656</v>
      </c>
    </row>
    <row r="1187" ht="20.1" customHeight="1" spans="1:8">
      <c r="A1187" s="267" t="s">
        <v>657</v>
      </c>
      <c r="B1187" s="249">
        <f>VLOOKUP(F1187,'[14]表二（旧）'!$F$5:$G$1311,2,FALSE)</f>
        <v>0</v>
      </c>
      <c r="C1187" s="157"/>
      <c r="D1187" s="246" t="str">
        <f>IF(B1187=0,"",ROUND(C1187/B1187*100,1))</f>
        <v/>
      </c>
      <c r="E1187" s="244"/>
      <c r="F1187" s="247">
        <v>2220103</v>
      </c>
      <c r="G1187">
        <f>SUM(C1187)</f>
        <v>0</v>
      </c>
      <c r="H1187" s="247" t="s">
        <v>657</v>
      </c>
    </row>
    <row r="1188" ht="20.1" customHeight="1" spans="1:8">
      <c r="A1188" s="267" t="s">
        <v>976</v>
      </c>
      <c r="B1188" s="249">
        <f>VLOOKUP(F1188,'[14]表二（旧）'!$F$5:$G$1311,2,FALSE)</f>
        <v>0</v>
      </c>
      <c r="C1188" s="157"/>
      <c r="D1188" s="246" t="str">
        <f>IF(B1188=0,"",ROUND(C1188/B1188*100,1))</f>
        <v/>
      </c>
      <c r="E1188" s="244"/>
      <c r="F1188" s="247">
        <v>2220104</v>
      </c>
      <c r="G1188">
        <f>SUM(C1188)</f>
        <v>0</v>
      </c>
      <c r="H1188" s="247" t="s">
        <v>976</v>
      </c>
    </row>
    <row r="1189" ht="20.1" customHeight="1" spans="1:8">
      <c r="A1189" s="267" t="s">
        <v>977</v>
      </c>
      <c r="B1189" s="249">
        <f>VLOOKUP(F1189,'[14]表二（旧）'!$F$5:$G$1311,2,FALSE)</f>
        <v>0</v>
      </c>
      <c r="C1189" s="157"/>
      <c r="D1189" s="246" t="str">
        <f>IF(B1189=0,"",ROUND(C1189/B1189*100,1))</f>
        <v/>
      </c>
      <c r="E1189" s="244"/>
      <c r="F1189" s="247">
        <v>2220105</v>
      </c>
      <c r="G1189">
        <f>SUM(C1189)</f>
        <v>0</v>
      </c>
      <c r="H1189" s="247" t="s">
        <v>977</v>
      </c>
    </row>
    <row r="1190" ht="20.1" customHeight="1" spans="1:8">
      <c r="A1190" s="267" t="s">
        <v>978</v>
      </c>
      <c r="B1190" s="249">
        <f>VLOOKUP(F1190,'[14]表二（旧）'!$F$5:$G$1311,2,FALSE)</f>
        <v>0</v>
      </c>
      <c r="C1190" s="157"/>
      <c r="D1190" s="246" t="str">
        <f>IF(B1190=0,"",ROUND(C1190/B1190*100,1))</f>
        <v/>
      </c>
      <c r="E1190" s="244"/>
      <c r="F1190" s="247">
        <v>2220106</v>
      </c>
      <c r="G1190">
        <f>SUM(C1190)</f>
        <v>0</v>
      </c>
      <c r="H1190" s="247" t="s">
        <v>978</v>
      </c>
    </row>
    <row r="1191" ht="20.1" customHeight="1" spans="1:8">
      <c r="A1191" s="267" t="s">
        <v>979</v>
      </c>
      <c r="B1191" s="249">
        <f>VLOOKUP(F1191,'[14]表二（旧）'!$F$5:$G$1311,2,FALSE)</f>
        <v>0</v>
      </c>
      <c r="C1191" s="157"/>
      <c r="D1191" s="246" t="str">
        <f>IF(B1191=0,"",ROUND(C1191/B1191*100,1))</f>
        <v/>
      </c>
      <c r="E1191" s="244"/>
      <c r="F1191" s="247">
        <v>2220107</v>
      </c>
      <c r="G1191">
        <f>SUM(C1191)</f>
        <v>0</v>
      </c>
      <c r="H1191" s="247" t="s">
        <v>979</v>
      </c>
    </row>
    <row r="1192" ht="20.1" customHeight="1" spans="1:8">
      <c r="A1192" s="267" t="s">
        <v>980</v>
      </c>
      <c r="B1192" s="249">
        <f>VLOOKUP(F1192,'[14]表二（旧）'!$F$5:$G$1311,2,FALSE)</f>
        <v>111</v>
      </c>
      <c r="C1192" s="157">
        <v>143</v>
      </c>
      <c r="D1192" s="246">
        <f>IF(B1192=0,"",ROUND(C1192/B1192*100,1))</f>
        <v>128.8</v>
      </c>
      <c r="E1192" s="244"/>
      <c r="F1192" s="247">
        <v>2220112</v>
      </c>
      <c r="G1192">
        <f>SUM(C1192)</f>
        <v>143</v>
      </c>
      <c r="H1192" s="247" t="s">
        <v>980</v>
      </c>
    </row>
    <row r="1193" ht="20.1" customHeight="1" spans="1:8">
      <c r="A1193" s="267" t="s">
        <v>981</v>
      </c>
      <c r="B1193" s="249">
        <f>VLOOKUP(F1193,'[14]表二（旧）'!$F$5:$G$1311,2,FALSE)</f>
        <v>0</v>
      </c>
      <c r="C1193" s="157"/>
      <c r="D1193" s="246" t="str">
        <f>IF(B1193=0,"",ROUND(C1193/B1193*100,1))</f>
        <v/>
      </c>
      <c r="E1193" s="244"/>
      <c r="F1193" s="247">
        <v>2220113</v>
      </c>
      <c r="G1193">
        <f>SUM(C1193)</f>
        <v>0</v>
      </c>
      <c r="H1193" s="247" t="s">
        <v>981</v>
      </c>
    </row>
    <row r="1194" ht="20.1" customHeight="1" spans="1:8">
      <c r="A1194" s="267" t="s">
        <v>982</v>
      </c>
      <c r="B1194" s="249">
        <f>VLOOKUP(F1194,'[14]表二（旧）'!$F$5:$G$1311,2,FALSE)</f>
        <v>0</v>
      </c>
      <c r="C1194" s="157"/>
      <c r="D1194" s="246" t="str">
        <f>IF(B1194=0,"",ROUND(C1194/B1194*100,1))</f>
        <v/>
      </c>
      <c r="E1194" s="244"/>
      <c r="F1194" s="247">
        <v>2220114</v>
      </c>
      <c r="G1194">
        <f>SUM(C1194)</f>
        <v>0</v>
      </c>
      <c r="H1194" s="247" t="s">
        <v>982</v>
      </c>
    </row>
    <row r="1195" ht="20.1" customHeight="1" spans="1:8">
      <c r="A1195" s="267" t="s">
        <v>983</v>
      </c>
      <c r="B1195" s="249">
        <f>VLOOKUP(F1195,'[14]表二（旧）'!$F$5:$G$1311,2,FALSE)</f>
        <v>0</v>
      </c>
      <c r="C1195" s="157"/>
      <c r="D1195" s="246" t="str">
        <f>IF(B1195=0,"",ROUND(C1195/B1195*100,1))</f>
        <v/>
      </c>
      <c r="E1195" s="244"/>
      <c r="F1195" s="247">
        <v>2220115</v>
      </c>
      <c r="G1195">
        <f>SUM(C1195)</f>
        <v>0</v>
      </c>
      <c r="H1195" s="247" t="s">
        <v>983</v>
      </c>
    </row>
    <row r="1196" ht="20.1" customHeight="1" spans="1:8">
      <c r="A1196" s="267" t="s">
        <v>984</v>
      </c>
      <c r="B1196" s="249">
        <f>VLOOKUP(F1196,'[14]表二（旧）'!$F$5:$G$1311,2,FALSE)</f>
        <v>0</v>
      </c>
      <c r="C1196" s="157"/>
      <c r="D1196" s="246" t="str">
        <f>IF(B1196=0,"",ROUND(C1196/B1196*100,1))</f>
        <v/>
      </c>
      <c r="E1196" s="244"/>
      <c r="F1196" s="247">
        <v>2220118</v>
      </c>
      <c r="G1196">
        <f>SUM(C1196)</f>
        <v>0</v>
      </c>
      <c r="H1196" s="247" t="s">
        <v>984</v>
      </c>
    </row>
    <row r="1197" ht="20.1" customHeight="1" spans="1:8">
      <c r="A1197" s="267" t="s">
        <v>658</v>
      </c>
      <c r="B1197" s="249">
        <f>VLOOKUP(F1197,'[14]表二（旧）'!$F$5:$G$1311,2,FALSE)</f>
        <v>0</v>
      </c>
      <c r="C1197" s="157"/>
      <c r="D1197" s="246" t="str">
        <f>IF(B1197=0,"",ROUND(C1197/B1197*100,1))</f>
        <v/>
      </c>
      <c r="E1197" s="244"/>
      <c r="F1197" s="247">
        <v>2220150</v>
      </c>
      <c r="G1197">
        <f>SUM(C1197)</f>
        <v>0</v>
      </c>
      <c r="H1197" s="247" t="s">
        <v>658</v>
      </c>
    </row>
    <row r="1198" ht="20.1" customHeight="1" spans="1:8">
      <c r="A1198" s="267" t="s">
        <v>985</v>
      </c>
      <c r="B1198" s="249">
        <f>VLOOKUP(F1198,'[14]表二（旧）'!$F$5:$G$1311,2,FALSE)</f>
        <v>391</v>
      </c>
      <c r="C1198" s="157">
        <v>1453</v>
      </c>
      <c r="D1198" s="246">
        <f>IF(B1198=0,"",ROUND(C1198/B1198*100,1))</f>
        <v>371.6</v>
      </c>
      <c r="E1198" s="244"/>
      <c r="F1198" s="247">
        <v>2220199</v>
      </c>
      <c r="G1198">
        <f>SUM(C1198)</f>
        <v>1453</v>
      </c>
      <c r="H1198" s="247" t="s">
        <v>985</v>
      </c>
    </row>
    <row r="1199" ht="20.1" customHeight="1" spans="1:8">
      <c r="A1199" s="267" t="s">
        <v>986</v>
      </c>
      <c r="B1199" s="245">
        <f>SUM(B1200:B1212)</f>
        <v>0</v>
      </c>
      <c r="C1199" s="245">
        <f>SUM(C1200:C1212)</f>
        <v>0</v>
      </c>
      <c r="D1199" s="246" t="str">
        <f>IF(B1199=0,"",ROUND(C1199/B1199*100,1))</f>
        <v/>
      </c>
      <c r="E1199" s="244"/>
      <c r="F1199" s="247">
        <v>22202</v>
      </c>
      <c r="G1199">
        <f>SUM(C1199)</f>
        <v>0</v>
      </c>
      <c r="H1199" s="247" t="s">
        <v>986</v>
      </c>
    </row>
    <row r="1200" ht="20.1" customHeight="1" spans="1:8">
      <c r="A1200" s="267" t="s">
        <v>655</v>
      </c>
      <c r="B1200" s="249">
        <f>VLOOKUP(F1200,'[14]表二（旧）'!$F$5:$G$1311,2,FALSE)</f>
        <v>0</v>
      </c>
      <c r="C1200" s="157"/>
      <c r="D1200" s="246" t="str">
        <f>IF(B1200=0,"",ROUND(C1200/B1200*100,1))</f>
        <v/>
      </c>
      <c r="E1200" s="244"/>
      <c r="F1200" s="247">
        <v>2220201</v>
      </c>
      <c r="G1200">
        <f>SUM(C1200)</f>
        <v>0</v>
      </c>
      <c r="H1200" s="247" t="s">
        <v>655</v>
      </c>
    </row>
    <row r="1201" ht="20.1" customHeight="1" spans="1:8">
      <c r="A1201" s="267" t="s">
        <v>656</v>
      </c>
      <c r="B1201" s="249">
        <f>VLOOKUP(F1201,'[14]表二（旧）'!$F$5:$G$1311,2,FALSE)</f>
        <v>0</v>
      </c>
      <c r="C1201" s="157"/>
      <c r="D1201" s="246" t="str">
        <f>IF(B1201=0,"",ROUND(C1201/B1201*100,1))</f>
        <v/>
      </c>
      <c r="E1201" s="244"/>
      <c r="F1201" s="247">
        <v>2220202</v>
      </c>
      <c r="G1201">
        <f>SUM(C1201)</f>
        <v>0</v>
      </c>
      <c r="H1201" s="247" t="s">
        <v>656</v>
      </c>
    </row>
    <row r="1202" ht="20.1" customHeight="1" spans="1:8">
      <c r="A1202" s="267" t="s">
        <v>657</v>
      </c>
      <c r="B1202" s="249">
        <f>VLOOKUP(F1202,'[14]表二（旧）'!$F$5:$G$1311,2,FALSE)</f>
        <v>0</v>
      </c>
      <c r="C1202" s="157"/>
      <c r="D1202" s="246" t="str">
        <f>IF(B1202=0,"",ROUND(C1202/B1202*100,1))</f>
        <v/>
      </c>
      <c r="E1202" s="244"/>
      <c r="F1202" s="247">
        <v>2220203</v>
      </c>
      <c r="G1202">
        <f>SUM(C1202)</f>
        <v>0</v>
      </c>
      <c r="H1202" s="247" t="s">
        <v>657</v>
      </c>
    </row>
    <row r="1203" ht="20.1" customHeight="1" spans="1:8">
      <c r="A1203" s="267" t="s">
        <v>987</v>
      </c>
      <c r="B1203" s="249">
        <f>VLOOKUP(F1203,'[14]表二（旧）'!$F$5:$G$1311,2,FALSE)</f>
        <v>0</v>
      </c>
      <c r="C1203" s="157"/>
      <c r="D1203" s="246" t="str">
        <f>IF(B1203=0,"",ROUND(C1203/B1203*100,1))</f>
        <v/>
      </c>
      <c r="E1203" s="244"/>
      <c r="F1203" s="247">
        <v>2220204</v>
      </c>
      <c r="G1203">
        <f>SUM(C1203)</f>
        <v>0</v>
      </c>
      <c r="H1203" s="247" t="s">
        <v>987</v>
      </c>
    </row>
    <row r="1204" ht="20.1" customHeight="1" spans="1:8">
      <c r="A1204" s="267" t="s">
        <v>988</v>
      </c>
      <c r="B1204" s="249">
        <f>VLOOKUP(F1204,'[14]表二（旧）'!$F$5:$G$1311,2,FALSE)</f>
        <v>0</v>
      </c>
      <c r="C1204" s="157"/>
      <c r="D1204" s="246" t="str">
        <f>IF(B1204=0,"",ROUND(C1204/B1204*100,1))</f>
        <v/>
      </c>
      <c r="E1204" s="244"/>
      <c r="F1204" s="247">
        <v>2220205</v>
      </c>
      <c r="G1204">
        <f>SUM(C1204)</f>
        <v>0</v>
      </c>
      <c r="H1204" s="247" t="s">
        <v>988</v>
      </c>
    </row>
    <row r="1205" ht="20.1" customHeight="1" spans="1:8">
      <c r="A1205" s="267" t="s">
        <v>989</v>
      </c>
      <c r="B1205" s="249">
        <f>VLOOKUP(F1205,'[14]表二（旧）'!$F$5:$G$1311,2,FALSE)</f>
        <v>0</v>
      </c>
      <c r="C1205" s="157"/>
      <c r="D1205" s="246" t="str">
        <f>IF(B1205=0,"",ROUND(C1205/B1205*100,1))</f>
        <v/>
      </c>
      <c r="E1205" s="244"/>
      <c r="F1205" s="247">
        <v>2220206</v>
      </c>
      <c r="G1205">
        <f>SUM(C1205)</f>
        <v>0</v>
      </c>
      <c r="H1205" s="247" t="s">
        <v>989</v>
      </c>
    </row>
    <row r="1206" ht="20.1" customHeight="1" spans="1:8">
      <c r="A1206" s="267" t="s">
        <v>990</v>
      </c>
      <c r="B1206" s="249">
        <f>VLOOKUP(F1206,'[14]表二（旧）'!$F$5:$G$1311,2,FALSE)</f>
        <v>0</v>
      </c>
      <c r="C1206" s="157"/>
      <c r="D1206" s="246" t="str">
        <f>IF(B1206=0,"",ROUND(C1206/B1206*100,1))</f>
        <v/>
      </c>
      <c r="E1206" s="244"/>
      <c r="F1206" s="247">
        <v>2220207</v>
      </c>
      <c r="G1206">
        <f>SUM(C1206)</f>
        <v>0</v>
      </c>
      <c r="H1206" s="247" t="s">
        <v>990</v>
      </c>
    </row>
    <row r="1207" ht="20.1" customHeight="1" spans="1:8">
      <c r="A1207" s="267" t="s">
        <v>991</v>
      </c>
      <c r="B1207" s="249">
        <f>VLOOKUP(F1207,'[14]表二（旧）'!$F$5:$G$1311,2,FALSE)</f>
        <v>0</v>
      </c>
      <c r="C1207" s="157"/>
      <c r="D1207" s="246" t="str">
        <f>IF(B1207=0,"",ROUND(C1207/B1207*100,1))</f>
        <v/>
      </c>
      <c r="E1207" s="244"/>
      <c r="F1207" s="247">
        <v>2220209</v>
      </c>
      <c r="G1207">
        <f>SUM(C1207)</f>
        <v>0</v>
      </c>
      <c r="H1207" s="247" t="s">
        <v>991</v>
      </c>
    </row>
    <row r="1208" ht="20.1" customHeight="1" spans="1:8">
      <c r="A1208" s="267" t="s">
        <v>992</v>
      </c>
      <c r="B1208" s="249">
        <f>VLOOKUP(F1208,'[14]表二（旧）'!$F$5:$G$1311,2,FALSE)</f>
        <v>0</v>
      </c>
      <c r="C1208" s="157"/>
      <c r="D1208" s="246" t="str">
        <f>IF(B1208=0,"",ROUND(C1208/B1208*100,1))</f>
        <v/>
      </c>
      <c r="E1208" s="244"/>
      <c r="F1208" s="247">
        <v>2220210</v>
      </c>
      <c r="G1208">
        <f>SUM(C1208)</f>
        <v>0</v>
      </c>
      <c r="H1208" s="247" t="s">
        <v>992</v>
      </c>
    </row>
    <row r="1209" ht="20.1" customHeight="1" spans="1:8">
      <c r="A1209" s="267" t="s">
        <v>993</v>
      </c>
      <c r="B1209" s="249">
        <f>VLOOKUP(F1209,'[14]表二（旧）'!$F$5:$G$1311,2,FALSE)</f>
        <v>0</v>
      </c>
      <c r="C1209" s="157"/>
      <c r="D1209" s="246" t="str">
        <f>IF(B1209=0,"",ROUND(C1209/B1209*100,1))</f>
        <v/>
      </c>
      <c r="E1209" s="244"/>
      <c r="F1209" s="247">
        <v>2220211</v>
      </c>
      <c r="G1209">
        <f>SUM(C1209)</f>
        <v>0</v>
      </c>
      <c r="H1209" s="247" t="s">
        <v>993</v>
      </c>
    </row>
    <row r="1210" ht="20.1" customHeight="1" spans="1:8">
      <c r="A1210" s="267" t="s">
        <v>994</v>
      </c>
      <c r="B1210" s="249">
        <f>VLOOKUP(F1210,'[14]表二（旧）'!$F$5:$G$1311,2,FALSE)</f>
        <v>0</v>
      </c>
      <c r="C1210" s="157"/>
      <c r="D1210" s="246" t="str">
        <f>IF(B1210=0,"",ROUND(C1210/B1210*100,1))</f>
        <v/>
      </c>
      <c r="E1210" s="244"/>
      <c r="F1210" s="247">
        <v>2220212</v>
      </c>
      <c r="G1210">
        <f>SUM(C1210)</f>
        <v>0</v>
      </c>
      <c r="H1210" s="247" t="s">
        <v>994</v>
      </c>
    </row>
    <row r="1211" ht="20.1" customHeight="1" spans="1:8">
      <c r="A1211" s="267" t="s">
        <v>658</v>
      </c>
      <c r="B1211" s="249">
        <f>VLOOKUP(F1211,'[14]表二（旧）'!$F$5:$G$1311,2,FALSE)</f>
        <v>0</v>
      </c>
      <c r="C1211" s="157"/>
      <c r="D1211" s="246" t="str">
        <f>IF(B1211=0,"",ROUND(C1211/B1211*100,1))</f>
        <v/>
      </c>
      <c r="E1211" s="244"/>
      <c r="F1211" s="247">
        <v>2220250</v>
      </c>
      <c r="G1211">
        <f>SUM(C1211)</f>
        <v>0</v>
      </c>
      <c r="H1211" s="247" t="s">
        <v>658</v>
      </c>
    </row>
    <row r="1212" ht="20.1" customHeight="1" spans="1:8">
      <c r="A1212" s="267" t="s">
        <v>995</v>
      </c>
      <c r="B1212" s="249">
        <f>VLOOKUP(F1212,'[14]表二（旧）'!$F$5:$G$1311,2,FALSE)</f>
        <v>0</v>
      </c>
      <c r="C1212" s="157"/>
      <c r="D1212" s="246" t="str">
        <f>IF(B1212=0,"",ROUND(C1212/B1212*100,1))</f>
        <v/>
      </c>
      <c r="E1212" s="244"/>
      <c r="F1212" s="247">
        <v>2220299</v>
      </c>
      <c r="G1212">
        <f>SUM(C1212)</f>
        <v>0</v>
      </c>
      <c r="H1212" s="247" t="s">
        <v>995</v>
      </c>
    </row>
    <row r="1213" ht="20.1" customHeight="1" spans="1:8">
      <c r="A1213" s="267" t="s">
        <v>996</v>
      </c>
      <c r="B1213" s="245">
        <f>SUM(B1214:B1217)</f>
        <v>0</v>
      </c>
      <c r="C1213" s="245">
        <f>SUM(C1214:C1217)</f>
        <v>0</v>
      </c>
      <c r="D1213" s="246" t="str">
        <f>IF(B1213=0,"",ROUND(C1213/B1213*100,1))</f>
        <v/>
      </c>
      <c r="E1213" s="244"/>
      <c r="F1213" s="247">
        <v>22203</v>
      </c>
      <c r="G1213">
        <f>SUM(C1213)</f>
        <v>0</v>
      </c>
      <c r="H1213" s="247" t="s">
        <v>996</v>
      </c>
    </row>
    <row r="1214" ht="20.1" customHeight="1" spans="1:8">
      <c r="A1214" s="267" t="s">
        <v>997</v>
      </c>
      <c r="B1214" s="249">
        <f>VLOOKUP(F1214,'[14]表二（旧）'!$F$5:$G$1311,2,FALSE)</f>
        <v>0</v>
      </c>
      <c r="C1214" s="157"/>
      <c r="D1214" s="246" t="str">
        <f>IF(B1214=0,"",ROUND(C1214/B1214*100,1))</f>
        <v/>
      </c>
      <c r="E1214" s="244"/>
      <c r="F1214" s="247">
        <v>2220301</v>
      </c>
      <c r="G1214">
        <f>SUM(C1214)</f>
        <v>0</v>
      </c>
      <c r="H1214" s="247" t="s">
        <v>998</v>
      </c>
    </row>
    <row r="1215" ht="20.1" customHeight="1" spans="1:8">
      <c r="A1215" s="267" t="s">
        <v>999</v>
      </c>
      <c r="B1215" s="249">
        <f>VLOOKUP(F1215,'[14]表二（旧）'!$F$5:$G$1311,2,FALSE)</f>
        <v>0</v>
      </c>
      <c r="C1215" s="157"/>
      <c r="D1215" s="246" t="str">
        <f>IF(B1215=0,"",ROUND(C1215/B1215*100,1))</f>
        <v/>
      </c>
      <c r="E1215" s="244"/>
      <c r="F1215" s="247">
        <v>2220303</v>
      </c>
      <c r="G1215">
        <f>SUM(C1215)</f>
        <v>0</v>
      </c>
      <c r="H1215" s="247" t="s">
        <v>999</v>
      </c>
    </row>
    <row r="1216" ht="20.1" customHeight="1" spans="1:8">
      <c r="A1216" s="267" t="s">
        <v>1000</v>
      </c>
      <c r="B1216" s="249">
        <f>VLOOKUP(F1216,'[14]表二（旧）'!$F$5:$G$1311,2,FALSE)</f>
        <v>0</v>
      </c>
      <c r="C1216" s="157"/>
      <c r="D1216" s="246" t="str">
        <f>IF(B1216=0,"",ROUND(C1216/B1216*100,1))</f>
        <v/>
      </c>
      <c r="E1216" s="244"/>
      <c r="F1216" s="247">
        <v>2220304</v>
      </c>
      <c r="G1216">
        <f>SUM(C1216)</f>
        <v>0</v>
      </c>
      <c r="H1216" s="247" t="s">
        <v>1000</v>
      </c>
    </row>
    <row r="1217" ht="20.1" customHeight="1" spans="1:8">
      <c r="A1217" s="267" t="s">
        <v>1001</v>
      </c>
      <c r="B1217" s="249">
        <f>VLOOKUP(F1217,'[14]表二（旧）'!$F$5:$G$1311,2,FALSE)</f>
        <v>0</v>
      </c>
      <c r="C1217" s="157"/>
      <c r="D1217" s="246" t="str">
        <f>IF(B1217=0,"",ROUND(C1217/B1217*100,1))</f>
        <v/>
      </c>
      <c r="E1217" s="244"/>
      <c r="F1217" s="247">
        <v>2220399</v>
      </c>
      <c r="G1217">
        <f>SUM(C1217)</f>
        <v>0</v>
      </c>
      <c r="H1217" s="247" t="s">
        <v>1002</v>
      </c>
    </row>
    <row r="1218" ht="20.1" customHeight="1" spans="1:8">
      <c r="A1218" s="267" t="s">
        <v>1003</v>
      </c>
      <c r="B1218" s="245">
        <f>SUM(B1219:B1223)</f>
        <v>0</v>
      </c>
      <c r="C1218" s="245">
        <f>SUM(C1219:C1223)</f>
        <v>95</v>
      </c>
      <c r="D1218" s="246" t="str">
        <f>IF(B1218=0,"",ROUND(C1218/B1218*100,1))</f>
        <v/>
      </c>
      <c r="E1218" s="244"/>
      <c r="F1218" s="247">
        <v>22204</v>
      </c>
      <c r="G1218">
        <f>SUM(C1218)</f>
        <v>95</v>
      </c>
      <c r="H1218" s="247" t="s">
        <v>1003</v>
      </c>
    </row>
    <row r="1219" ht="20.1" customHeight="1" spans="1:8">
      <c r="A1219" s="267" t="s">
        <v>1004</v>
      </c>
      <c r="B1219" s="249">
        <f>VLOOKUP(F1219,'[14]表二（旧）'!$F$5:$G$1311,2,FALSE)</f>
        <v>0</v>
      </c>
      <c r="C1219" s="157"/>
      <c r="D1219" s="246" t="str">
        <f>IF(B1219=0,"",ROUND(C1219/B1219*100,1))</f>
        <v/>
      </c>
      <c r="E1219" s="244"/>
      <c r="F1219" s="247">
        <v>2220401</v>
      </c>
      <c r="G1219">
        <f>SUM(C1219)</f>
        <v>0</v>
      </c>
      <c r="H1219" s="247" t="s">
        <v>1004</v>
      </c>
    </row>
    <row r="1220" ht="20.1" customHeight="1" spans="1:8">
      <c r="A1220" s="267" t="s">
        <v>1005</v>
      </c>
      <c r="B1220" s="249">
        <f>VLOOKUP(F1220,'[14]表二（旧）'!$F$5:$G$1311,2,FALSE)</f>
        <v>0</v>
      </c>
      <c r="C1220" s="157"/>
      <c r="D1220" s="246" t="str">
        <f>IF(B1220=0,"",ROUND(C1220/B1220*100,1))</f>
        <v/>
      </c>
      <c r="E1220" s="244"/>
      <c r="F1220" s="247">
        <v>2220402</v>
      </c>
      <c r="G1220">
        <f>SUM(C1220)</f>
        <v>0</v>
      </c>
      <c r="H1220" s="247" t="s">
        <v>1005</v>
      </c>
    </row>
    <row r="1221" ht="20.1" customHeight="1" spans="1:8">
      <c r="A1221" s="267" t="s">
        <v>1006</v>
      </c>
      <c r="B1221" s="249">
        <f>VLOOKUP(F1221,'[14]表二（旧）'!$F$5:$G$1311,2,FALSE)</f>
        <v>0</v>
      </c>
      <c r="C1221" s="157"/>
      <c r="D1221" s="246" t="str">
        <f t="shared" ref="D1221:D1284" si="38">IF(B1221=0,"",ROUND(C1221/B1221*100,1))</f>
        <v/>
      </c>
      <c r="E1221" s="244"/>
      <c r="F1221" s="247">
        <v>2220403</v>
      </c>
      <c r="G1221">
        <f t="shared" ref="G1221:G1284" si="39">SUM(C1221)</f>
        <v>0</v>
      </c>
      <c r="H1221" s="247" t="s">
        <v>1006</v>
      </c>
    </row>
    <row r="1222" ht="20.1" customHeight="1" spans="1:8">
      <c r="A1222" s="267" t="s">
        <v>1007</v>
      </c>
      <c r="B1222" s="249">
        <f>VLOOKUP(F1222,'[14]表二（旧）'!$F$5:$G$1311,2,FALSE)</f>
        <v>0</v>
      </c>
      <c r="C1222" s="157">
        <v>95</v>
      </c>
      <c r="D1222" s="246" t="str">
        <f>IF(B1222=0,"",ROUND(C1222/B1222*100,1))</f>
        <v/>
      </c>
      <c r="E1222" s="244"/>
      <c r="F1222" s="247">
        <v>2220404</v>
      </c>
      <c r="G1222">
        <f>SUM(C1222)</f>
        <v>95</v>
      </c>
      <c r="H1222" s="247" t="s">
        <v>1007</v>
      </c>
    </row>
    <row r="1223" ht="20.1" customHeight="1" spans="1:8">
      <c r="A1223" s="267" t="s">
        <v>1008</v>
      </c>
      <c r="B1223" s="249">
        <f>VLOOKUP(F1223,'[14]表二（旧）'!$F$5:$G$1311,2,FALSE)</f>
        <v>0</v>
      </c>
      <c r="C1223" s="157"/>
      <c r="D1223" s="246" t="str">
        <f>IF(B1223=0,"",ROUND(C1223/B1223*100,1))</f>
        <v/>
      </c>
      <c r="E1223" s="244"/>
      <c r="F1223" s="247">
        <v>2220499</v>
      </c>
      <c r="G1223">
        <f>SUM(C1223)</f>
        <v>0</v>
      </c>
      <c r="H1223" s="247" t="s">
        <v>1008</v>
      </c>
    </row>
    <row r="1224" ht="20.1" customHeight="1" spans="1:8">
      <c r="A1224" s="267" t="s">
        <v>1009</v>
      </c>
      <c r="B1224" s="245">
        <f>SUM(B1225:B1235)</f>
        <v>0</v>
      </c>
      <c r="C1224" s="245">
        <f>SUM(C1225:C1235)</f>
        <v>100</v>
      </c>
      <c r="D1224" s="246" t="str">
        <f>IF(B1224=0,"",ROUND(C1224/B1224*100,1))</f>
        <v/>
      </c>
      <c r="E1224" s="244"/>
      <c r="F1224" s="247">
        <v>22205</v>
      </c>
      <c r="G1224">
        <f>SUM(C1224)</f>
        <v>100</v>
      </c>
      <c r="H1224" s="247" t="s">
        <v>1009</v>
      </c>
    </row>
    <row r="1225" ht="20.1" customHeight="1" spans="1:8">
      <c r="A1225" s="267" t="s">
        <v>1010</v>
      </c>
      <c r="B1225" s="249">
        <f>VLOOKUP(F1225,'[14]表二（旧）'!$F$5:$G$1311,2,FALSE)</f>
        <v>0</v>
      </c>
      <c r="C1225" s="157"/>
      <c r="D1225" s="246" t="str">
        <f>IF(B1225=0,"",ROUND(C1225/B1225*100,1))</f>
        <v/>
      </c>
      <c r="E1225" s="244"/>
      <c r="F1225" s="247">
        <v>2220501</v>
      </c>
      <c r="G1225">
        <f>SUM(C1225)</f>
        <v>0</v>
      </c>
      <c r="H1225" s="247" t="s">
        <v>1010</v>
      </c>
    </row>
    <row r="1226" ht="20.1" customHeight="1" spans="1:8">
      <c r="A1226" s="267" t="s">
        <v>1011</v>
      </c>
      <c r="B1226" s="249">
        <f>VLOOKUP(F1226,'[14]表二（旧）'!$F$5:$G$1311,2,FALSE)</f>
        <v>0</v>
      </c>
      <c r="C1226" s="157"/>
      <c r="D1226" s="246" t="str">
        <f>IF(B1226=0,"",ROUND(C1226/B1226*100,1))</f>
        <v/>
      </c>
      <c r="E1226" s="244"/>
      <c r="F1226" s="247">
        <v>2220502</v>
      </c>
      <c r="G1226">
        <f>SUM(C1226)</f>
        <v>0</v>
      </c>
      <c r="H1226" s="247" t="s">
        <v>1011</v>
      </c>
    </row>
    <row r="1227" ht="20.1" customHeight="1" spans="1:8">
      <c r="A1227" s="267" t="s">
        <v>1012</v>
      </c>
      <c r="B1227" s="249">
        <f>VLOOKUP(F1227,'[14]表二（旧）'!$F$5:$G$1311,2,FALSE)</f>
        <v>0</v>
      </c>
      <c r="C1227" s="157"/>
      <c r="D1227" s="246" t="str">
        <f>IF(B1227=0,"",ROUND(C1227/B1227*100,1))</f>
        <v/>
      </c>
      <c r="E1227" s="244"/>
      <c r="F1227" s="247">
        <v>2220503</v>
      </c>
      <c r="G1227">
        <f>SUM(C1227)</f>
        <v>0</v>
      </c>
      <c r="H1227" s="247" t="s">
        <v>1012</v>
      </c>
    </row>
    <row r="1228" ht="20.1" customHeight="1" spans="1:8">
      <c r="A1228" s="267" t="s">
        <v>1013</v>
      </c>
      <c r="B1228" s="249">
        <f>VLOOKUP(F1228,'[14]表二（旧）'!$F$5:$G$1311,2,FALSE)</f>
        <v>0</v>
      </c>
      <c r="C1228" s="157"/>
      <c r="D1228" s="246" t="str">
        <f>IF(B1228=0,"",ROUND(C1228/B1228*100,1))</f>
        <v/>
      </c>
      <c r="E1228" s="244"/>
      <c r="F1228" s="247">
        <v>2220504</v>
      </c>
      <c r="G1228">
        <f>SUM(C1228)</f>
        <v>0</v>
      </c>
      <c r="H1228" s="247" t="s">
        <v>1013</v>
      </c>
    </row>
    <row r="1229" ht="20.1" customHeight="1" spans="1:8">
      <c r="A1229" s="267" t="s">
        <v>1014</v>
      </c>
      <c r="B1229" s="249">
        <f>VLOOKUP(F1229,'[14]表二（旧）'!$F$5:$G$1311,2,FALSE)</f>
        <v>0</v>
      </c>
      <c r="C1229" s="157"/>
      <c r="D1229" s="246" t="str">
        <f>IF(B1229=0,"",ROUND(C1229/B1229*100,1))</f>
        <v/>
      </c>
      <c r="E1229" s="244"/>
      <c r="F1229" s="247">
        <v>2220505</v>
      </c>
      <c r="G1229">
        <f>SUM(C1229)</f>
        <v>0</v>
      </c>
      <c r="H1229" s="247" t="s">
        <v>1014</v>
      </c>
    </row>
    <row r="1230" ht="20.1" customHeight="1" spans="1:8">
      <c r="A1230" s="267" t="s">
        <v>1015</v>
      </c>
      <c r="B1230" s="249">
        <f>VLOOKUP(F1230,'[14]表二（旧）'!$F$5:$G$1311,2,FALSE)</f>
        <v>0</v>
      </c>
      <c r="C1230" s="157"/>
      <c r="D1230" s="246" t="str">
        <f>IF(B1230=0,"",ROUND(C1230/B1230*100,1))</f>
        <v/>
      </c>
      <c r="E1230" s="244"/>
      <c r="F1230" s="247">
        <v>2220506</v>
      </c>
      <c r="G1230">
        <f>SUM(C1230)</f>
        <v>0</v>
      </c>
      <c r="H1230" s="247" t="s">
        <v>1015</v>
      </c>
    </row>
    <row r="1231" ht="20.1" customHeight="1" spans="1:8">
      <c r="A1231" s="267" t="s">
        <v>1016</v>
      </c>
      <c r="B1231" s="249">
        <f>VLOOKUP(F1231,'[14]表二（旧）'!$F$5:$G$1311,2,FALSE)</f>
        <v>0</v>
      </c>
      <c r="C1231" s="157"/>
      <c r="D1231" s="246" t="str">
        <f>IF(B1231=0,"",ROUND(C1231/B1231*100,1))</f>
        <v/>
      </c>
      <c r="E1231" s="244"/>
      <c r="F1231" s="247">
        <v>2220507</v>
      </c>
      <c r="G1231">
        <f>SUM(C1231)</f>
        <v>0</v>
      </c>
      <c r="H1231" s="247" t="s">
        <v>1016</v>
      </c>
    </row>
    <row r="1232" ht="20.1" customHeight="1" spans="1:8">
      <c r="A1232" s="267" t="s">
        <v>1017</v>
      </c>
      <c r="B1232" s="249">
        <f>VLOOKUP(F1232,'[14]表二（旧）'!$F$5:$G$1311,2,FALSE)</f>
        <v>0</v>
      </c>
      <c r="C1232" s="157"/>
      <c r="D1232" s="246" t="str">
        <f>IF(B1232=0,"",ROUND(C1232/B1232*100,1))</f>
        <v/>
      </c>
      <c r="E1232" s="244"/>
      <c r="F1232" s="247">
        <v>2220508</v>
      </c>
      <c r="G1232">
        <f>SUM(C1232)</f>
        <v>0</v>
      </c>
      <c r="H1232" s="247" t="s">
        <v>1017</v>
      </c>
    </row>
    <row r="1233" ht="20.1" customHeight="1" spans="1:8">
      <c r="A1233" s="267" t="s">
        <v>1018</v>
      </c>
      <c r="B1233" s="249">
        <f>VLOOKUP(F1233,'[14]表二（旧）'!$F$5:$G$1311,2,FALSE)</f>
        <v>0</v>
      </c>
      <c r="C1233" s="157">
        <v>100</v>
      </c>
      <c r="D1233" s="246" t="str">
        <f>IF(B1233=0,"",ROUND(C1233/B1233*100,1))</f>
        <v/>
      </c>
      <c r="E1233" s="244"/>
      <c r="F1233" s="247">
        <v>2220509</v>
      </c>
      <c r="G1233">
        <f>SUM(C1233)</f>
        <v>100</v>
      </c>
      <c r="H1233" s="247" t="s">
        <v>1018</v>
      </c>
    </row>
    <row r="1234" ht="20.1" customHeight="1" spans="1:8">
      <c r="A1234" s="267" t="s">
        <v>1019</v>
      </c>
      <c r="B1234" s="249">
        <f>VLOOKUP(F1234,'[14]表二（旧）'!$F$5:$G$1311,2,FALSE)</f>
        <v>0</v>
      </c>
      <c r="C1234" s="157"/>
      <c r="D1234" s="246" t="str">
        <f>IF(B1234=0,"",ROUND(C1234/B1234*100,1))</f>
        <v/>
      </c>
      <c r="E1234" s="244"/>
      <c r="F1234" s="247">
        <v>2220510</v>
      </c>
      <c r="G1234">
        <f>SUM(C1234)</f>
        <v>0</v>
      </c>
      <c r="H1234" s="247" t="s">
        <v>1019</v>
      </c>
    </row>
    <row r="1235" ht="20.1" customHeight="1" spans="1:8">
      <c r="A1235" s="267" t="s">
        <v>1020</v>
      </c>
      <c r="B1235" s="249">
        <f>VLOOKUP(F1235,'[14]表二（旧）'!$F$5:$G$1311,2,FALSE)</f>
        <v>0</v>
      </c>
      <c r="C1235" s="157"/>
      <c r="D1235" s="246" t="str">
        <f>IF(B1235=0,"",ROUND(C1235/B1235*100,1))</f>
        <v/>
      </c>
      <c r="E1235" s="244"/>
      <c r="F1235" s="247">
        <v>2220599</v>
      </c>
      <c r="G1235">
        <f>SUM(C1235)</f>
        <v>0</v>
      </c>
      <c r="H1235" s="247" t="s">
        <v>1020</v>
      </c>
    </row>
    <row r="1236" ht="20.1" customHeight="1" spans="1:8">
      <c r="A1236" s="266" t="s">
        <v>1021</v>
      </c>
      <c r="B1236" s="245">
        <f>SUM(B1237,B1249,B1255,B1261,B1269,B1282,B1286,B1292)</f>
        <v>367</v>
      </c>
      <c r="C1236" s="245">
        <f>SUM(C1237,C1249,C1255,C1261,C1269,C1282,C1286,C1292)</f>
        <v>868</v>
      </c>
      <c r="D1236" s="246">
        <f>IF(B1236=0,"",ROUND(C1236/B1236*100,1))</f>
        <v>236.5</v>
      </c>
      <c r="E1236" s="244"/>
      <c r="F1236" s="247">
        <v>224</v>
      </c>
      <c r="G1236">
        <f>SUM(C1236)</f>
        <v>868</v>
      </c>
      <c r="H1236" s="247" t="s">
        <v>1021</v>
      </c>
    </row>
    <row r="1237" ht="20.1" customHeight="1" spans="1:8">
      <c r="A1237" s="266" t="s">
        <v>1022</v>
      </c>
      <c r="B1237" s="245">
        <f>SUM(B1238:B1248)</f>
        <v>255</v>
      </c>
      <c r="C1237" s="245">
        <f>SUM(C1238:C1248)</f>
        <v>275</v>
      </c>
      <c r="D1237" s="246">
        <f>IF(B1237=0,"",ROUND(C1237/B1237*100,1))</f>
        <v>107.8</v>
      </c>
      <c r="E1237" s="244"/>
      <c r="F1237" s="247">
        <v>22401</v>
      </c>
      <c r="G1237">
        <f>SUM(C1237)</f>
        <v>275</v>
      </c>
      <c r="H1237" s="247" t="s">
        <v>1022</v>
      </c>
    </row>
    <row r="1238" ht="20.1" customHeight="1" spans="1:8">
      <c r="A1238" s="266" t="s">
        <v>1023</v>
      </c>
      <c r="B1238" s="258">
        <f>VLOOKUP(2150601,'[14]表二（旧）'!$F$5:$G$1311,2,FALSE)</f>
        <v>140</v>
      </c>
      <c r="C1238" s="157">
        <v>144</v>
      </c>
      <c r="D1238" s="246">
        <f>IF(B1238=0,"",ROUND(C1238/B1238*100,1))</f>
        <v>102.9</v>
      </c>
      <c r="E1238" s="244"/>
      <c r="F1238" s="247">
        <v>2240101</v>
      </c>
      <c r="G1238">
        <f>SUM(C1238)</f>
        <v>144</v>
      </c>
      <c r="H1238" s="247" t="s">
        <v>1023</v>
      </c>
    </row>
    <row r="1239" ht="20.1" customHeight="1" spans="1:8">
      <c r="A1239" s="266" t="s">
        <v>1024</v>
      </c>
      <c r="B1239" s="258">
        <f>VLOOKUP(2150602,'[14]表二（旧）'!$F$5:$G$1311,2,FALSE)</f>
        <v>0</v>
      </c>
      <c r="C1239" s="157"/>
      <c r="D1239" s="246" t="str">
        <f>IF(B1239=0,"",ROUND(C1239/B1239*100,1))</f>
        <v/>
      </c>
      <c r="E1239" s="244"/>
      <c r="F1239" s="247">
        <v>2240102</v>
      </c>
      <c r="G1239">
        <f>SUM(C1239)</f>
        <v>0</v>
      </c>
      <c r="H1239" s="247" t="s">
        <v>1024</v>
      </c>
    </row>
    <row r="1240" ht="20.1" customHeight="1" spans="1:8">
      <c r="A1240" s="266" t="s">
        <v>1025</v>
      </c>
      <c r="B1240" s="258">
        <f>VLOOKUP(2150603,'[14]表二（旧）'!$F$5:$G$1311,2,FALSE)</f>
        <v>0</v>
      </c>
      <c r="C1240" s="157"/>
      <c r="D1240" s="246" t="str">
        <f>IF(B1240=0,"",ROUND(C1240/B1240*100,1))</f>
        <v/>
      </c>
      <c r="E1240" s="244"/>
      <c r="F1240" s="247">
        <v>2240103</v>
      </c>
      <c r="G1240">
        <f>SUM(C1240)</f>
        <v>0</v>
      </c>
      <c r="H1240" s="247" t="s">
        <v>1025</v>
      </c>
    </row>
    <row r="1241" ht="20.1" customHeight="1" spans="1:8">
      <c r="A1241" s="266" t="s">
        <v>1026</v>
      </c>
      <c r="B1241" s="157"/>
      <c r="C1241" s="157"/>
      <c r="D1241" s="246" t="str">
        <f>IF(B1241=0,"",ROUND(C1241/B1241*100,1))</f>
        <v/>
      </c>
      <c r="E1241" s="244"/>
      <c r="F1241" s="247">
        <v>2240104</v>
      </c>
      <c r="G1241">
        <f>SUM(C1241)</f>
        <v>0</v>
      </c>
      <c r="H1241" s="247" t="s">
        <v>1026</v>
      </c>
    </row>
    <row r="1242" ht="20.1" customHeight="1" spans="1:8">
      <c r="A1242" s="266" t="s">
        <v>1027</v>
      </c>
      <c r="B1242" s="157"/>
      <c r="C1242" s="157"/>
      <c r="D1242" s="246" t="str">
        <f>IF(B1242=0,"",ROUND(C1242/B1242*100,1))</f>
        <v/>
      </c>
      <c r="E1242" s="244"/>
      <c r="F1242" s="247">
        <v>2240105</v>
      </c>
      <c r="G1242">
        <f>SUM(C1242)</f>
        <v>0</v>
      </c>
      <c r="H1242" s="247" t="s">
        <v>1027</v>
      </c>
    </row>
    <row r="1243" ht="20.1" customHeight="1" spans="1:8">
      <c r="A1243" s="266" t="s">
        <v>1028</v>
      </c>
      <c r="B1243" s="258">
        <f>VLOOKUP(2150605,'[14]表二（旧）'!$F$5:$G$1311,2,FALSE)</f>
        <v>30</v>
      </c>
      <c r="C1243" s="157">
        <v>50</v>
      </c>
      <c r="D1243" s="246">
        <f>IF(B1243=0,"",ROUND(C1243/B1243*100,1))</f>
        <v>166.7</v>
      </c>
      <c r="E1243" s="244"/>
      <c r="F1243" s="247">
        <v>2240106</v>
      </c>
      <c r="G1243">
        <f>SUM(C1243)</f>
        <v>50</v>
      </c>
      <c r="H1243" s="247" t="s">
        <v>1028</v>
      </c>
    </row>
    <row r="1244" ht="20.1" customHeight="1" spans="1:8">
      <c r="A1244" s="266" t="s">
        <v>1029</v>
      </c>
      <c r="B1244" s="157"/>
      <c r="C1244" s="157"/>
      <c r="D1244" s="246" t="str">
        <f>IF(B1244=0,"",ROUND(C1244/B1244*100,1))</f>
        <v/>
      </c>
      <c r="E1244" s="244"/>
      <c r="F1244" s="247">
        <v>2240107</v>
      </c>
      <c r="G1244">
        <f>SUM(C1244)</f>
        <v>0</v>
      </c>
      <c r="H1244" s="247" t="s">
        <v>1029</v>
      </c>
    </row>
    <row r="1245" ht="20.1" customHeight="1" spans="1:8">
      <c r="A1245" s="266" t="s">
        <v>1030</v>
      </c>
      <c r="B1245" s="258">
        <f>VLOOKUP(2150606,'[14]表二（旧）'!$F$5:$G$1311,2,FALSE)</f>
        <v>0</v>
      </c>
      <c r="C1245" s="157"/>
      <c r="D1245" s="246" t="str">
        <f>IF(B1245=0,"",ROUND(C1245/B1245*100,1))</f>
        <v/>
      </c>
      <c r="E1245" s="244"/>
      <c r="F1245" s="247">
        <v>2240108</v>
      </c>
      <c r="G1245">
        <f>SUM(C1245)</f>
        <v>0</v>
      </c>
      <c r="H1245" s="247" t="s">
        <v>1030</v>
      </c>
    </row>
    <row r="1246" ht="20.1" customHeight="1" spans="1:8">
      <c r="A1246" s="266" t="s">
        <v>1031</v>
      </c>
      <c r="B1246" s="157"/>
      <c r="C1246" s="157"/>
      <c r="D1246" s="246" t="str">
        <f>IF(B1246=0,"",ROUND(C1246/B1246*100,1))</f>
        <v/>
      </c>
      <c r="E1246" s="244"/>
      <c r="F1246" s="247">
        <v>2240109</v>
      </c>
      <c r="G1246">
        <f>SUM(C1246)</f>
        <v>0</v>
      </c>
      <c r="H1246" s="247" t="s">
        <v>1031</v>
      </c>
    </row>
    <row r="1247" ht="20.1" customHeight="1" spans="1:8">
      <c r="A1247" s="266" t="s">
        <v>1032</v>
      </c>
      <c r="B1247" s="157"/>
      <c r="C1247" s="157">
        <v>81</v>
      </c>
      <c r="D1247" s="246" t="str">
        <f>IF(B1247=0,"",ROUND(C1247/B1247*100,1))</f>
        <v/>
      </c>
      <c r="E1247" s="244"/>
      <c r="F1247" s="247">
        <v>2240150</v>
      </c>
      <c r="G1247">
        <f>SUM(C1247)</f>
        <v>81</v>
      </c>
      <c r="H1247" s="247" t="s">
        <v>1032</v>
      </c>
    </row>
    <row r="1248" ht="20.1" customHeight="1" spans="1:8">
      <c r="A1248" s="266" t="s">
        <v>1033</v>
      </c>
      <c r="B1248" s="258">
        <f>VLOOKUP(2150699,'[14]表二（旧）'!$F$5:$G$1311,2,FALSE)</f>
        <v>85</v>
      </c>
      <c r="C1248" s="157"/>
      <c r="D1248" s="246">
        <f>IF(B1248=0,"",ROUND(C1248/B1248*100,1))</f>
        <v>0</v>
      </c>
      <c r="E1248" s="244"/>
      <c r="F1248" s="247">
        <v>2240199</v>
      </c>
      <c r="G1248">
        <f>SUM(C1248)</f>
        <v>0</v>
      </c>
      <c r="H1248" s="247" t="s">
        <v>1033</v>
      </c>
    </row>
    <row r="1249" ht="20.1" customHeight="1" spans="1:8">
      <c r="A1249" s="266" t="s">
        <v>1034</v>
      </c>
      <c r="B1249" s="245">
        <f>SUM(B1250:B1254)</f>
        <v>0</v>
      </c>
      <c r="C1249" s="245">
        <f>SUM(C1250:C1254)</f>
        <v>593</v>
      </c>
      <c r="D1249" s="246" t="str">
        <f>IF(B1249=0,"",ROUND(C1249/B1249*100,1))</f>
        <v/>
      </c>
      <c r="E1249" s="244"/>
      <c r="F1249" s="247">
        <v>22402</v>
      </c>
      <c r="G1249">
        <f>SUM(C1249)</f>
        <v>593</v>
      </c>
      <c r="H1249" s="247" t="s">
        <v>1034</v>
      </c>
    </row>
    <row r="1250" ht="20.1" customHeight="1" spans="1:8">
      <c r="A1250" s="266" t="s">
        <v>1023</v>
      </c>
      <c r="B1250" s="157"/>
      <c r="C1250" s="157"/>
      <c r="D1250" s="246" t="str">
        <f>IF(B1250=0,"",ROUND(C1250/B1250*100,1))</f>
        <v/>
      </c>
      <c r="E1250" s="244"/>
      <c r="F1250" s="247">
        <v>2240201</v>
      </c>
      <c r="G1250">
        <f>SUM(C1250)</f>
        <v>0</v>
      </c>
      <c r="H1250" s="247" t="s">
        <v>1023</v>
      </c>
    </row>
    <row r="1251" ht="20.1" customHeight="1" spans="1:8">
      <c r="A1251" s="266" t="s">
        <v>1035</v>
      </c>
      <c r="B1251" s="157"/>
      <c r="C1251" s="157">
        <v>8</v>
      </c>
      <c r="D1251" s="246" t="str">
        <f>IF(B1251=0,"",ROUND(C1251/B1251*100,1))</f>
        <v/>
      </c>
      <c r="E1251" s="244"/>
      <c r="F1251" s="247">
        <v>2240202</v>
      </c>
      <c r="G1251">
        <f>SUM(C1251)</f>
        <v>8</v>
      </c>
      <c r="H1251" s="266" t="s">
        <v>1035</v>
      </c>
    </row>
    <row r="1252" ht="20.1" customHeight="1" spans="1:8">
      <c r="A1252" s="266" t="s">
        <v>1025</v>
      </c>
      <c r="B1252" s="157"/>
      <c r="C1252" s="157"/>
      <c r="D1252" s="246" t="str">
        <f>IF(B1252=0,"",ROUND(C1252/B1252*100,1))</f>
        <v/>
      </c>
      <c r="E1252" s="244"/>
      <c r="F1252" s="247">
        <v>2240203</v>
      </c>
      <c r="G1252">
        <f>SUM(C1252)</f>
        <v>0</v>
      </c>
      <c r="H1252" s="247" t="s">
        <v>1025</v>
      </c>
    </row>
    <row r="1253" ht="20.1" customHeight="1" spans="1:8">
      <c r="A1253" s="266" t="s">
        <v>1036</v>
      </c>
      <c r="B1253" s="157"/>
      <c r="C1253" s="157">
        <v>361</v>
      </c>
      <c r="D1253" s="246" t="str">
        <f>IF(B1253=0,"",ROUND(C1253/B1253*100,1))</f>
        <v/>
      </c>
      <c r="E1253" s="244"/>
      <c r="F1253" s="247">
        <v>2240204</v>
      </c>
      <c r="G1253">
        <f>SUM(C1253)</f>
        <v>361</v>
      </c>
      <c r="H1253" s="247" t="s">
        <v>1036</v>
      </c>
    </row>
    <row r="1254" ht="20.1" customHeight="1" spans="1:8">
      <c r="A1254" s="266" t="s">
        <v>1037</v>
      </c>
      <c r="B1254" s="258">
        <f>VLOOKUP(2040103,'[14]表二（旧）'!$F$5:$G$1311,2,FALSE)</f>
        <v>0</v>
      </c>
      <c r="C1254" s="157">
        <v>224</v>
      </c>
      <c r="D1254" s="246" t="str">
        <f>IF(B1254=0,"",ROUND(C1254/B1254*100,1))</f>
        <v/>
      </c>
      <c r="E1254" s="244"/>
      <c r="F1254" s="247">
        <v>2240299</v>
      </c>
      <c r="G1254">
        <f>SUM(C1254)</f>
        <v>224</v>
      </c>
      <c r="H1254" s="247" t="s">
        <v>1037</v>
      </c>
    </row>
    <row r="1255" ht="20.1" customHeight="1" spans="1:8">
      <c r="A1255" s="266" t="s">
        <v>1038</v>
      </c>
      <c r="B1255" s="245">
        <f>SUM(B1256:B1260)</f>
        <v>0</v>
      </c>
      <c r="C1255" s="245">
        <f>SUM(C1256:C1260)</f>
        <v>0</v>
      </c>
      <c r="D1255" s="246" t="str">
        <f>IF(B1255=0,"",ROUND(C1255/B1255*100,1))</f>
        <v/>
      </c>
      <c r="E1255" s="244"/>
      <c r="F1255" s="247">
        <v>22403</v>
      </c>
      <c r="G1255">
        <f>SUM(C1255)</f>
        <v>0</v>
      </c>
      <c r="H1255" s="247" t="s">
        <v>1038</v>
      </c>
    </row>
    <row r="1256" ht="20.1" customHeight="1" spans="1:8">
      <c r="A1256" s="266" t="s">
        <v>1023</v>
      </c>
      <c r="B1256" s="157"/>
      <c r="C1256" s="157"/>
      <c r="D1256" s="246" t="str">
        <f>IF(B1256=0,"",ROUND(C1256/B1256*100,1))</f>
        <v/>
      </c>
      <c r="E1256" s="244"/>
      <c r="F1256" s="247">
        <v>2240301</v>
      </c>
      <c r="G1256">
        <f>SUM(C1256)</f>
        <v>0</v>
      </c>
      <c r="H1256" s="247" t="s">
        <v>1023</v>
      </c>
    </row>
    <row r="1257" ht="20.1" customHeight="1" spans="1:8">
      <c r="A1257" s="266" t="s">
        <v>1024</v>
      </c>
      <c r="B1257" s="157"/>
      <c r="C1257" s="157"/>
      <c r="D1257" s="246" t="str">
        <f>IF(B1257=0,"",ROUND(C1257/B1257*100,1))</f>
        <v/>
      </c>
      <c r="E1257" s="244"/>
      <c r="F1257" s="247">
        <v>2240302</v>
      </c>
      <c r="G1257">
        <f>SUM(C1257)</f>
        <v>0</v>
      </c>
      <c r="H1257" s="247" t="s">
        <v>1024</v>
      </c>
    </row>
    <row r="1258" ht="20.1" customHeight="1" spans="1:8">
      <c r="A1258" s="266" t="s">
        <v>1025</v>
      </c>
      <c r="B1258" s="157"/>
      <c r="C1258" s="157"/>
      <c r="D1258" s="246" t="str">
        <f>IF(B1258=0,"",ROUND(C1258/B1258*100,1))</f>
        <v/>
      </c>
      <c r="E1258" s="244"/>
      <c r="F1258" s="247">
        <v>2240303</v>
      </c>
      <c r="G1258">
        <f>SUM(C1258)</f>
        <v>0</v>
      </c>
      <c r="H1258" s="247" t="s">
        <v>1025</v>
      </c>
    </row>
    <row r="1259" ht="20.1" customHeight="1" spans="1:8">
      <c r="A1259" s="266" t="s">
        <v>1039</v>
      </c>
      <c r="B1259" s="157"/>
      <c r="C1259" s="157"/>
      <c r="D1259" s="246" t="str">
        <f>IF(B1259=0,"",ROUND(C1259/B1259*100,1))</f>
        <v/>
      </c>
      <c r="E1259" s="244"/>
      <c r="F1259" s="247">
        <v>2240304</v>
      </c>
      <c r="G1259">
        <f>SUM(C1259)</f>
        <v>0</v>
      </c>
      <c r="H1259" s="247" t="s">
        <v>1039</v>
      </c>
    </row>
    <row r="1260" ht="20.1" customHeight="1" spans="1:8">
      <c r="A1260" s="266" t="s">
        <v>1040</v>
      </c>
      <c r="B1260" s="157"/>
      <c r="C1260" s="157"/>
      <c r="D1260" s="246" t="str">
        <f>IF(B1260=0,"",ROUND(C1260/B1260*100,1))</f>
        <v/>
      </c>
      <c r="E1260" s="244"/>
      <c r="F1260" s="247">
        <v>2240399</v>
      </c>
      <c r="G1260">
        <f>SUM(C1260)</f>
        <v>0</v>
      </c>
      <c r="H1260" s="247" t="s">
        <v>1040</v>
      </c>
    </row>
    <row r="1261" ht="20.1" customHeight="1" spans="1:8">
      <c r="A1261" s="266" t="s">
        <v>1041</v>
      </c>
      <c r="B1261" s="245">
        <f>SUM(B1262:B1268)</f>
        <v>0</v>
      </c>
      <c r="C1261" s="245">
        <f>SUM(C1262:C1268)</f>
        <v>0</v>
      </c>
      <c r="D1261" s="246" t="str">
        <f>IF(B1261=0,"",ROUND(C1261/B1261*100,1))</f>
        <v/>
      </c>
      <c r="E1261" s="244"/>
      <c r="F1261" s="247">
        <v>22404</v>
      </c>
      <c r="G1261">
        <f>SUM(C1261)</f>
        <v>0</v>
      </c>
      <c r="H1261" s="247" t="s">
        <v>1041</v>
      </c>
    </row>
    <row r="1262" ht="20.1" customHeight="1" spans="1:8">
      <c r="A1262" s="266" t="s">
        <v>1023</v>
      </c>
      <c r="B1262" s="157"/>
      <c r="C1262" s="157"/>
      <c r="D1262" s="246" t="str">
        <f>IF(B1262=0,"",ROUND(C1262/B1262*100,1))</f>
        <v/>
      </c>
      <c r="E1262" s="244"/>
      <c r="F1262" s="247">
        <v>2240401</v>
      </c>
      <c r="G1262">
        <f>SUM(C1262)</f>
        <v>0</v>
      </c>
      <c r="H1262" s="247" t="s">
        <v>1023</v>
      </c>
    </row>
    <row r="1263" ht="20.1" customHeight="1" spans="1:8">
      <c r="A1263" s="266" t="s">
        <v>1024</v>
      </c>
      <c r="B1263" s="157"/>
      <c r="C1263" s="157"/>
      <c r="D1263" s="246" t="str">
        <f>IF(B1263=0,"",ROUND(C1263/B1263*100,1))</f>
        <v/>
      </c>
      <c r="E1263" s="244"/>
      <c r="F1263" s="247">
        <v>2240402</v>
      </c>
      <c r="G1263">
        <f>SUM(C1263)</f>
        <v>0</v>
      </c>
      <c r="H1263" s="247" t="s">
        <v>1024</v>
      </c>
    </row>
    <row r="1264" ht="20.1" customHeight="1" spans="1:8">
      <c r="A1264" s="266" t="s">
        <v>1025</v>
      </c>
      <c r="B1264" s="157"/>
      <c r="C1264" s="157"/>
      <c r="D1264" s="246" t="str">
        <f>IF(B1264=0,"",ROUND(C1264/B1264*100,1))</f>
        <v/>
      </c>
      <c r="E1264" s="244"/>
      <c r="F1264" s="247">
        <v>2240403</v>
      </c>
      <c r="G1264">
        <f>SUM(C1264)</f>
        <v>0</v>
      </c>
      <c r="H1264" s="247" t="s">
        <v>1025</v>
      </c>
    </row>
    <row r="1265" ht="20.1" customHeight="1" spans="1:8">
      <c r="A1265" s="266" t="s">
        <v>1042</v>
      </c>
      <c r="B1265" s="157"/>
      <c r="C1265" s="157"/>
      <c r="D1265" s="246" t="str">
        <f>IF(B1265=0,"",ROUND(C1265/B1265*100,1))</f>
        <v/>
      </c>
      <c r="E1265" s="244"/>
      <c r="F1265" s="247">
        <v>2240404</v>
      </c>
      <c r="G1265">
        <f>SUM(C1265)</f>
        <v>0</v>
      </c>
      <c r="H1265" s="247" t="s">
        <v>1042</v>
      </c>
    </row>
    <row r="1266" ht="20.1" customHeight="1" spans="1:8">
      <c r="A1266" s="266" t="s">
        <v>1043</v>
      </c>
      <c r="B1266" s="157"/>
      <c r="C1266" s="157"/>
      <c r="D1266" s="246" t="str">
        <f>IF(B1266=0,"",ROUND(C1266/B1266*100,1))</f>
        <v/>
      </c>
      <c r="E1266" s="244"/>
      <c r="F1266" s="247">
        <v>2240405</v>
      </c>
      <c r="G1266">
        <f>SUM(C1266)</f>
        <v>0</v>
      </c>
      <c r="H1266" s="247" t="s">
        <v>1043</v>
      </c>
    </row>
    <row r="1267" ht="20.1" customHeight="1" spans="1:8">
      <c r="A1267" s="266" t="s">
        <v>1032</v>
      </c>
      <c r="B1267" s="157"/>
      <c r="C1267" s="157"/>
      <c r="D1267" s="246" t="str">
        <f>IF(B1267=0,"",ROUND(C1267/B1267*100,1))</f>
        <v/>
      </c>
      <c r="E1267" s="244"/>
      <c r="F1267" s="247">
        <v>2240450</v>
      </c>
      <c r="G1267">
        <f>SUM(C1267)</f>
        <v>0</v>
      </c>
      <c r="H1267" s="247" t="s">
        <v>1032</v>
      </c>
    </row>
    <row r="1268" ht="20.1" customHeight="1" spans="1:8">
      <c r="A1268" s="266" t="s">
        <v>1044</v>
      </c>
      <c r="B1268" s="157"/>
      <c r="C1268" s="157"/>
      <c r="D1268" s="246" t="str">
        <f>IF(B1268=0,"",ROUND(C1268/B1268*100,1))</f>
        <v/>
      </c>
      <c r="E1268" s="244"/>
      <c r="F1268" s="247">
        <v>2240499</v>
      </c>
      <c r="G1268">
        <f>SUM(C1268)</f>
        <v>0</v>
      </c>
      <c r="H1268" s="247" t="s">
        <v>1044</v>
      </c>
    </row>
    <row r="1269" ht="20.1" customHeight="1" spans="1:8">
      <c r="A1269" s="266" t="s">
        <v>1045</v>
      </c>
      <c r="B1269" s="245">
        <f>SUM(B1270:B1281)</f>
        <v>0</v>
      </c>
      <c r="C1269" s="245">
        <f>SUM(C1270:C1281)</f>
        <v>0</v>
      </c>
      <c r="D1269" s="246" t="str">
        <f>IF(B1269=0,"",ROUND(C1269/B1269*100,1))</f>
        <v/>
      </c>
      <c r="E1269" s="244"/>
      <c r="F1269" s="247">
        <v>22405</v>
      </c>
      <c r="G1269">
        <f>SUM(C1269)</f>
        <v>0</v>
      </c>
      <c r="H1269" s="247" t="s">
        <v>1045</v>
      </c>
    </row>
    <row r="1270" ht="20.1" customHeight="1" spans="1:8">
      <c r="A1270" s="266" t="s">
        <v>1023</v>
      </c>
      <c r="B1270" s="249">
        <f>SUM('[14]表二（旧）'!B1201)</f>
        <v>0</v>
      </c>
      <c r="C1270" s="157"/>
      <c r="D1270" s="246" t="str">
        <f>IF(B1270=0,"",ROUND(C1270/B1270*100,1))</f>
        <v/>
      </c>
      <c r="E1270" s="244"/>
      <c r="F1270" s="247">
        <v>2240501</v>
      </c>
      <c r="G1270">
        <f>SUM(C1270)</f>
        <v>0</v>
      </c>
      <c r="H1270" s="247" t="s">
        <v>1023</v>
      </c>
    </row>
    <row r="1271" ht="20.1" customHeight="1" spans="1:8">
      <c r="A1271" s="266" t="s">
        <v>1024</v>
      </c>
      <c r="B1271" s="249">
        <f>SUM('[14]表二（旧）'!B1202)</f>
        <v>0</v>
      </c>
      <c r="C1271" s="157"/>
      <c r="D1271" s="246" t="str">
        <f>IF(B1271=0,"",ROUND(C1271/B1271*100,1))</f>
        <v/>
      </c>
      <c r="E1271" s="244"/>
      <c r="F1271" s="247">
        <v>2240502</v>
      </c>
      <c r="G1271">
        <f>SUM(C1271)</f>
        <v>0</v>
      </c>
      <c r="H1271" s="247" t="s">
        <v>1024</v>
      </c>
    </row>
    <row r="1272" ht="20.1" customHeight="1" spans="1:8">
      <c r="A1272" s="266" t="s">
        <v>1025</v>
      </c>
      <c r="B1272" s="249">
        <f>SUM('[14]表二（旧）'!B1203)</f>
        <v>0</v>
      </c>
      <c r="C1272" s="157"/>
      <c r="D1272" s="246" t="str">
        <f>IF(B1272=0,"",ROUND(C1272/B1272*100,1))</f>
        <v/>
      </c>
      <c r="E1272" s="244"/>
      <c r="F1272" s="247">
        <v>2240503</v>
      </c>
      <c r="G1272">
        <f>SUM(C1272)</f>
        <v>0</v>
      </c>
      <c r="H1272" s="247" t="s">
        <v>1025</v>
      </c>
    </row>
    <row r="1273" ht="20.1" customHeight="1" spans="1:8">
      <c r="A1273" s="266" t="s">
        <v>1046</v>
      </c>
      <c r="B1273" s="249">
        <f>SUM('[14]表二（旧）'!B1204)</f>
        <v>0</v>
      </c>
      <c r="C1273" s="157"/>
      <c r="D1273" s="246" t="str">
        <f>IF(B1273=0,"",ROUND(C1273/B1273*100,1))</f>
        <v/>
      </c>
      <c r="E1273" s="244"/>
      <c r="F1273" s="247">
        <v>2240504</v>
      </c>
      <c r="G1273">
        <f>SUM(C1273)</f>
        <v>0</v>
      </c>
      <c r="H1273" s="247" t="s">
        <v>1046</v>
      </c>
    </row>
    <row r="1274" ht="20.1" customHeight="1" spans="1:8">
      <c r="A1274" s="266" t="s">
        <v>1047</v>
      </c>
      <c r="B1274" s="249">
        <f>SUM('[14]表二（旧）'!B1205)</f>
        <v>0</v>
      </c>
      <c r="C1274" s="157"/>
      <c r="D1274" s="246" t="str">
        <f>IF(B1274=0,"",ROUND(C1274/B1274*100,1))</f>
        <v/>
      </c>
      <c r="E1274" s="244"/>
      <c r="F1274" s="247">
        <v>2240505</v>
      </c>
      <c r="G1274">
        <f>SUM(C1274)</f>
        <v>0</v>
      </c>
      <c r="H1274" s="247" t="s">
        <v>1047</v>
      </c>
    </row>
    <row r="1275" ht="20.1" customHeight="1" spans="1:8">
      <c r="A1275" s="266" t="s">
        <v>1048</v>
      </c>
      <c r="B1275" s="249">
        <f>SUM('[14]表二（旧）'!B1206)</f>
        <v>0</v>
      </c>
      <c r="C1275" s="157"/>
      <c r="D1275" s="246" t="str">
        <f>IF(B1275=0,"",ROUND(C1275/B1275*100,1))</f>
        <v/>
      </c>
      <c r="E1275" s="244"/>
      <c r="F1275" s="247">
        <v>2240506</v>
      </c>
      <c r="G1275">
        <f>SUM(C1275)</f>
        <v>0</v>
      </c>
      <c r="H1275" s="247" t="s">
        <v>1048</v>
      </c>
    </row>
    <row r="1276" ht="20.1" customHeight="1" spans="1:8">
      <c r="A1276" s="266" t="s">
        <v>1049</v>
      </c>
      <c r="B1276" s="249">
        <f>SUM('[14]表二（旧）'!B1207)</f>
        <v>0</v>
      </c>
      <c r="C1276" s="157"/>
      <c r="D1276" s="246" t="str">
        <f>IF(B1276=0,"",ROUND(C1276/B1276*100,1))</f>
        <v/>
      </c>
      <c r="E1276" s="244"/>
      <c r="F1276" s="247">
        <v>2240507</v>
      </c>
      <c r="G1276">
        <f>SUM(C1276)</f>
        <v>0</v>
      </c>
      <c r="H1276" s="247" t="s">
        <v>1049</v>
      </c>
    </row>
    <row r="1277" ht="20.1" customHeight="1" spans="1:8">
      <c r="A1277" s="266" t="s">
        <v>1050</v>
      </c>
      <c r="B1277" s="249">
        <f>SUM('[14]表二（旧）'!B1208)</f>
        <v>0</v>
      </c>
      <c r="C1277" s="157"/>
      <c r="D1277" s="246" t="str">
        <f>IF(B1277=0,"",ROUND(C1277/B1277*100,1))</f>
        <v/>
      </c>
      <c r="E1277" s="244"/>
      <c r="F1277" s="247">
        <v>2240508</v>
      </c>
      <c r="G1277">
        <f>SUM(C1277)</f>
        <v>0</v>
      </c>
      <c r="H1277" s="247" t="s">
        <v>1050</v>
      </c>
    </row>
    <row r="1278" ht="20.1" customHeight="1" spans="1:8">
      <c r="A1278" s="266" t="s">
        <v>1051</v>
      </c>
      <c r="B1278" s="249">
        <f>SUM('[14]表二（旧）'!B1209)</f>
        <v>0</v>
      </c>
      <c r="C1278" s="157"/>
      <c r="D1278" s="246" t="str">
        <f>IF(B1278=0,"",ROUND(C1278/B1278*100,1))</f>
        <v/>
      </c>
      <c r="E1278" s="244"/>
      <c r="F1278" s="247">
        <v>2240509</v>
      </c>
      <c r="G1278">
        <f>SUM(C1278)</f>
        <v>0</v>
      </c>
      <c r="H1278" s="247" t="s">
        <v>1051</v>
      </c>
    </row>
    <row r="1279" ht="20.1" customHeight="1" spans="1:8">
      <c r="A1279" s="266" t="s">
        <v>1052</v>
      </c>
      <c r="B1279" s="249">
        <f>SUM('[14]表二（旧）'!B1210)</f>
        <v>0</v>
      </c>
      <c r="C1279" s="157"/>
      <c r="D1279" s="246" t="str">
        <f>IF(B1279=0,"",ROUND(C1279/B1279*100,1))</f>
        <v/>
      </c>
      <c r="E1279" s="244"/>
      <c r="F1279" s="247">
        <v>2240510</v>
      </c>
      <c r="G1279">
        <f>SUM(C1279)</f>
        <v>0</v>
      </c>
      <c r="H1279" s="247" t="s">
        <v>1052</v>
      </c>
    </row>
    <row r="1280" ht="20.1" customHeight="1" spans="1:8">
      <c r="A1280" s="266" t="s">
        <v>1053</v>
      </c>
      <c r="B1280" s="249">
        <f>SUM('[14]表二（旧）'!B1211)</f>
        <v>0</v>
      </c>
      <c r="C1280" s="157"/>
      <c r="D1280" s="246" t="str">
        <f>IF(B1280=0,"",ROUND(C1280/B1280*100,1))</f>
        <v/>
      </c>
      <c r="E1280" s="244"/>
      <c r="F1280" s="247">
        <v>2240550</v>
      </c>
      <c r="G1280">
        <f>SUM(C1280)</f>
        <v>0</v>
      </c>
      <c r="H1280" s="247" t="s">
        <v>1053</v>
      </c>
    </row>
    <row r="1281" ht="20.1" customHeight="1" spans="1:8">
      <c r="A1281" s="266" t="s">
        <v>1054</v>
      </c>
      <c r="B1281" s="249">
        <f>SUM('[14]表二（旧）'!B1212)</f>
        <v>0</v>
      </c>
      <c r="C1281" s="157"/>
      <c r="D1281" s="246" t="str">
        <f>IF(B1281=0,"",ROUND(C1281/B1281*100,1))</f>
        <v/>
      </c>
      <c r="E1281" s="244"/>
      <c r="F1281" s="247">
        <v>2240599</v>
      </c>
      <c r="G1281">
        <f>SUM(C1281)</f>
        <v>0</v>
      </c>
      <c r="H1281" s="247" t="s">
        <v>1054</v>
      </c>
    </row>
    <row r="1282" ht="20.1" customHeight="1" spans="1:8">
      <c r="A1282" s="266" t="s">
        <v>1055</v>
      </c>
      <c r="B1282" s="245">
        <f>SUM(B1283:B1285)</f>
        <v>0</v>
      </c>
      <c r="C1282" s="245">
        <f>SUM(C1283:C1285)</f>
        <v>0</v>
      </c>
      <c r="D1282" s="246" t="str">
        <f>IF(B1282=0,"",ROUND(C1282/B1282*100,1))</f>
        <v/>
      </c>
      <c r="E1282" s="244"/>
      <c r="F1282" s="247">
        <v>22406</v>
      </c>
      <c r="G1282">
        <f>SUM(C1282)</f>
        <v>0</v>
      </c>
      <c r="H1282" s="247" t="s">
        <v>1055</v>
      </c>
    </row>
    <row r="1283" ht="20.1" customHeight="1" spans="1:8">
      <c r="A1283" s="266" t="s">
        <v>1056</v>
      </c>
      <c r="B1283" s="258">
        <f>VLOOKUP(2200111,'[14]表二（旧）'!$F$5:$G$1311,2,FALSE)</f>
        <v>0</v>
      </c>
      <c r="C1283" s="157"/>
      <c r="D1283" s="246" t="str">
        <f>IF(B1283=0,"",ROUND(C1283/B1283*100,1))</f>
        <v/>
      </c>
      <c r="E1283" s="244"/>
      <c r="F1283" s="247">
        <v>2240601</v>
      </c>
      <c r="G1283">
        <f>SUM(C1283)</f>
        <v>0</v>
      </c>
      <c r="H1283" s="247" t="s">
        <v>1056</v>
      </c>
    </row>
    <row r="1284" ht="20.1" customHeight="1" spans="1:8">
      <c r="A1284" s="266" t="s">
        <v>1057</v>
      </c>
      <c r="B1284" s="157"/>
      <c r="C1284" s="157"/>
      <c r="D1284" s="246" t="str">
        <f>IF(B1284=0,"",ROUND(C1284/B1284*100,1))</f>
        <v/>
      </c>
      <c r="E1284" s="244"/>
      <c r="F1284" s="247">
        <v>2240602</v>
      </c>
      <c r="G1284">
        <f>SUM(C1284)</f>
        <v>0</v>
      </c>
      <c r="H1284" s="247" t="s">
        <v>1057</v>
      </c>
    </row>
    <row r="1285" ht="20.1" customHeight="1" spans="1:8">
      <c r="A1285" s="266" t="s">
        <v>1058</v>
      </c>
      <c r="B1285" s="157"/>
      <c r="C1285" s="157"/>
      <c r="D1285" s="246" t="str">
        <f t="shared" ref="D1285:D1307" si="40">IF(B1285=0,"",ROUND(C1285/B1285*100,1))</f>
        <v/>
      </c>
      <c r="E1285" s="244"/>
      <c r="F1285" s="247">
        <v>2240699</v>
      </c>
      <c r="G1285">
        <f t="shared" ref="G1285:G1304" si="41">SUM(C1285)</f>
        <v>0</v>
      </c>
      <c r="H1285" s="247" t="s">
        <v>1058</v>
      </c>
    </row>
    <row r="1286" ht="20.1" customHeight="1" spans="1:8">
      <c r="A1286" s="266" t="s">
        <v>1059</v>
      </c>
      <c r="B1286" s="245">
        <f>SUM(B1287:B1291)</f>
        <v>112</v>
      </c>
      <c r="C1286" s="245">
        <f>SUM(C1287:C1291)</f>
        <v>0</v>
      </c>
      <c r="D1286" s="246">
        <f>IF(B1286=0,"",ROUND(C1286/B1286*100,1))</f>
        <v>0</v>
      </c>
      <c r="E1286" s="244"/>
      <c r="F1286" s="247">
        <v>22407</v>
      </c>
      <c r="G1286">
        <f>SUM(C1286)</f>
        <v>0</v>
      </c>
      <c r="H1286" s="247" t="s">
        <v>1059</v>
      </c>
    </row>
    <row r="1287" ht="20.1" customHeight="1" spans="1:8">
      <c r="A1287" s="266" t="s">
        <v>1060</v>
      </c>
      <c r="B1287" s="249">
        <f>SUM('[14]表二（旧）'!B633)</f>
        <v>112</v>
      </c>
      <c r="C1287" s="157"/>
      <c r="D1287" s="246">
        <f>IF(B1287=0,"",ROUND(C1287/B1287*100,1))</f>
        <v>0</v>
      </c>
      <c r="E1287" s="244"/>
      <c r="F1287" s="247">
        <v>2240701</v>
      </c>
      <c r="G1287">
        <f>SUM(C1287)</f>
        <v>0</v>
      </c>
      <c r="H1287" s="247" t="s">
        <v>1060</v>
      </c>
    </row>
    <row r="1288" ht="20.1" customHeight="1" spans="1:8">
      <c r="A1288" s="266" t="s">
        <v>1061</v>
      </c>
      <c r="B1288" s="249">
        <f>SUM('[14]表二（旧）'!B634)</f>
        <v>0</v>
      </c>
      <c r="C1288" s="157"/>
      <c r="D1288" s="246" t="str">
        <f>IF(B1288=0,"",ROUND(C1288/B1288*100,1))</f>
        <v/>
      </c>
      <c r="E1288" s="244"/>
      <c r="F1288" s="247">
        <v>2240702</v>
      </c>
      <c r="G1288">
        <f>SUM(C1288)</f>
        <v>0</v>
      </c>
      <c r="H1288" s="247" t="s">
        <v>1061</v>
      </c>
    </row>
    <row r="1289" ht="20.1" customHeight="1" spans="1:8">
      <c r="A1289" s="266" t="s">
        <v>1062</v>
      </c>
      <c r="B1289" s="157"/>
      <c r="C1289" s="157"/>
      <c r="D1289" s="246" t="str">
        <f>IF(B1289=0,"",ROUND(C1289/B1289*100,1))</f>
        <v/>
      </c>
      <c r="E1289" s="244"/>
      <c r="F1289" s="247">
        <v>2240703</v>
      </c>
      <c r="G1289">
        <f>SUM(C1289)</f>
        <v>0</v>
      </c>
      <c r="H1289" s="247" t="s">
        <v>1062</v>
      </c>
    </row>
    <row r="1290" ht="20.1" customHeight="1" spans="1:8">
      <c r="A1290" s="266" t="s">
        <v>1063</v>
      </c>
      <c r="B1290" s="249">
        <f>SUM('[14]表二（旧）'!B635)</f>
        <v>0</v>
      </c>
      <c r="C1290" s="157"/>
      <c r="D1290" s="246" t="str">
        <f>IF(B1290=0,"",ROUND(C1290/B1290*100,1))</f>
        <v/>
      </c>
      <c r="E1290" s="244"/>
      <c r="F1290" s="247">
        <v>2240704</v>
      </c>
      <c r="G1290">
        <f>SUM(C1290)</f>
        <v>0</v>
      </c>
      <c r="H1290" s="247" t="s">
        <v>1063</v>
      </c>
    </row>
    <row r="1291" ht="20.1" customHeight="1" spans="1:8">
      <c r="A1291" s="266" t="s">
        <v>1064</v>
      </c>
      <c r="B1291" s="249">
        <f>SUM('[14]表二（旧）'!B636)</f>
        <v>0</v>
      </c>
      <c r="C1291" s="157"/>
      <c r="D1291" s="246" t="str">
        <f>IF(B1291=0,"",ROUND(C1291/B1291*100,1))</f>
        <v/>
      </c>
      <c r="E1291" s="244"/>
      <c r="F1291" s="247">
        <v>2240799</v>
      </c>
      <c r="G1291">
        <f>SUM(C1291)</f>
        <v>0</v>
      </c>
      <c r="H1291" s="247" t="s">
        <v>1064</v>
      </c>
    </row>
    <row r="1292" ht="20.1" customHeight="1" spans="1:8">
      <c r="A1292" s="266" t="s">
        <v>1065</v>
      </c>
      <c r="B1292" s="157"/>
      <c r="C1292" s="157"/>
      <c r="D1292" s="246" t="str">
        <f>IF(B1292=0,"",ROUND(C1292/B1292*100,1))</f>
        <v/>
      </c>
      <c r="E1292" s="244"/>
      <c r="F1292" s="247">
        <v>22499</v>
      </c>
      <c r="G1292">
        <f>SUM(C1292)</f>
        <v>0</v>
      </c>
      <c r="H1292" s="247" t="s">
        <v>1065</v>
      </c>
    </row>
    <row r="1293" ht="20.1" customHeight="1" spans="1:8">
      <c r="A1293" s="267" t="s">
        <v>1066</v>
      </c>
      <c r="B1293" s="249">
        <f>VLOOKUP(F1293,'[14]表二（旧）'!$F$5:$G$1311,2,FALSE)</f>
        <v>0</v>
      </c>
      <c r="C1293" s="157">
        <v>13900</v>
      </c>
      <c r="D1293" s="246" t="str">
        <f>IF(B1293=0,"",ROUND(C1293/B1293*100,1))</f>
        <v/>
      </c>
      <c r="E1293" s="244"/>
      <c r="F1293" s="247">
        <v>227</v>
      </c>
      <c r="G1293">
        <f>SUM(C1293)</f>
        <v>13900</v>
      </c>
      <c r="H1293" s="247" t="s">
        <v>1066</v>
      </c>
    </row>
    <row r="1294" ht="20.1" customHeight="1" spans="1:8">
      <c r="A1294" s="267" t="s">
        <v>1067</v>
      </c>
      <c r="B1294" s="245">
        <f>SUM(B1295)</f>
        <v>2195</v>
      </c>
      <c r="C1294" s="245">
        <f>SUM(C1295)</f>
        <v>2908</v>
      </c>
      <c r="D1294" s="246">
        <f>IF(B1294=0,"",ROUND(C1294/B1294*100,1))</f>
        <v>132.5</v>
      </c>
      <c r="E1294" s="244"/>
      <c r="F1294" s="247">
        <v>232</v>
      </c>
      <c r="G1294">
        <f>SUM(C1294)</f>
        <v>2908</v>
      </c>
      <c r="H1294" s="247" t="s">
        <v>1067</v>
      </c>
    </row>
    <row r="1295" ht="20.1" customHeight="1" spans="1:8">
      <c r="A1295" s="267" t="s">
        <v>1068</v>
      </c>
      <c r="B1295" s="245">
        <f>SUM(B1296:B1299)</f>
        <v>2195</v>
      </c>
      <c r="C1295" s="245">
        <f>SUM(C1296:C1299)</f>
        <v>2908</v>
      </c>
      <c r="D1295" s="246">
        <f>IF(B1295=0,"",ROUND(C1295/B1295*100,1))</f>
        <v>132.5</v>
      </c>
      <c r="E1295" s="244"/>
      <c r="F1295" s="247">
        <v>23203</v>
      </c>
      <c r="G1295">
        <f>SUM(C1295)</f>
        <v>2908</v>
      </c>
      <c r="H1295" s="247" t="s">
        <v>1068</v>
      </c>
    </row>
    <row r="1296" ht="20.1" customHeight="1" spans="1:8">
      <c r="A1296" s="267" t="s">
        <v>1069</v>
      </c>
      <c r="B1296" s="249">
        <f>VLOOKUP(F1296,'[14]表二（旧）'!$F$5:$G$1311,2,FALSE)</f>
        <v>2195</v>
      </c>
      <c r="C1296" s="157">
        <v>2908</v>
      </c>
      <c r="D1296" s="246">
        <f>IF(B1296=0,"",ROUND(C1296/B1296*100,1))</f>
        <v>132.5</v>
      </c>
      <c r="E1296" s="244"/>
      <c r="F1296" s="247">
        <v>2320301</v>
      </c>
      <c r="G1296">
        <f>SUM(C1296)</f>
        <v>2908</v>
      </c>
      <c r="H1296" s="247" t="s">
        <v>1069</v>
      </c>
    </row>
    <row r="1297" ht="20.1" customHeight="1" spans="1:8">
      <c r="A1297" s="267" t="s">
        <v>1070</v>
      </c>
      <c r="B1297" s="249">
        <f>VLOOKUP(F1297,'[14]表二（旧）'!$F$5:$G$1311,2,FALSE)</f>
        <v>0</v>
      </c>
      <c r="C1297" s="157"/>
      <c r="D1297" s="246" t="str">
        <f>IF(B1297=0,"",ROUND(C1297/B1297*100,1))</f>
        <v/>
      </c>
      <c r="E1297" s="244"/>
      <c r="F1297" s="247">
        <v>2320302</v>
      </c>
      <c r="G1297">
        <f>SUM(C1297)</f>
        <v>0</v>
      </c>
      <c r="H1297" s="247" t="s">
        <v>1070</v>
      </c>
    </row>
    <row r="1298" ht="20.1" customHeight="1" spans="1:8">
      <c r="A1298" s="267" t="s">
        <v>1071</v>
      </c>
      <c r="B1298" s="249">
        <f>VLOOKUP(F1298,'[14]表二（旧）'!$F$5:$G$1311,2,FALSE)</f>
        <v>0</v>
      </c>
      <c r="C1298" s="157"/>
      <c r="D1298" s="246" t="str">
        <f>IF(B1298=0,"",ROUND(C1298/B1298*100,1))</f>
        <v/>
      </c>
      <c r="E1298" s="244"/>
      <c r="F1298" s="247">
        <v>2320303</v>
      </c>
      <c r="G1298">
        <f>SUM(C1298)</f>
        <v>0</v>
      </c>
      <c r="H1298" s="247" t="s">
        <v>1071</v>
      </c>
    </row>
    <row r="1299" ht="20.1" customHeight="1" spans="1:8">
      <c r="A1299" s="267" t="s">
        <v>1072</v>
      </c>
      <c r="B1299" s="249">
        <f>VLOOKUP(F1299,'[14]表二（旧）'!$F$5:$G$1311,2,FALSE)</f>
        <v>0</v>
      </c>
      <c r="C1299" s="157"/>
      <c r="D1299" s="246" t="str">
        <f>IF(B1299=0,"",ROUND(C1299/B1299*100,1))</f>
        <v/>
      </c>
      <c r="E1299" s="263"/>
      <c r="F1299" s="247">
        <v>2320304</v>
      </c>
      <c r="G1299">
        <f>SUM(C1299)</f>
        <v>0</v>
      </c>
      <c r="H1299" s="247" t="s">
        <v>1072</v>
      </c>
    </row>
    <row r="1300" ht="20.1" customHeight="1" spans="1:8">
      <c r="A1300" s="244" t="s">
        <v>1073</v>
      </c>
      <c r="B1300" s="245">
        <f>SUM(B1301)</f>
        <v>0</v>
      </c>
      <c r="C1300" s="245">
        <f>SUM(C1301)</f>
        <v>0</v>
      </c>
      <c r="D1300" s="246" t="str">
        <f>IF(B1300=0,"",ROUND(C1300/B1300*100,1))</f>
        <v/>
      </c>
      <c r="E1300" s="269"/>
      <c r="F1300" s="247">
        <v>233</v>
      </c>
      <c r="G1300">
        <f>SUM(C1300)</f>
        <v>0</v>
      </c>
      <c r="H1300" s="247" t="s">
        <v>1073</v>
      </c>
    </row>
    <row r="1301" ht="20.1" customHeight="1" spans="1:8">
      <c r="A1301" s="244" t="s">
        <v>1074</v>
      </c>
      <c r="B1301" s="249">
        <f>VLOOKUP(F1301,'[14]表二（旧）'!$F$5:$G$1311,2,FALSE)</f>
        <v>0</v>
      </c>
      <c r="C1301" s="157"/>
      <c r="D1301" s="246" t="str">
        <f>IF(B1301=0,"",ROUND(C1301/B1301*100,1))</f>
        <v/>
      </c>
      <c r="E1301" s="269"/>
      <c r="F1301" s="247">
        <v>23303</v>
      </c>
      <c r="G1301">
        <f>SUM(C1301)</f>
        <v>0</v>
      </c>
      <c r="H1301" s="247" t="s">
        <v>1074</v>
      </c>
    </row>
    <row r="1302" ht="20.1" customHeight="1" spans="1:8">
      <c r="A1302" s="244" t="s">
        <v>1075</v>
      </c>
      <c r="B1302" s="245">
        <f>SUM(B1303:B1304)</f>
        <v>1238</v>
      </c>
      <c r="C1302" s="245">
        <f>SUM(C1303:C1304)</f>
        <v>5125</v>
      </c>
      <c r="D1302" s="246">
        <f>IF(B1302=0,"",ROUND(C1302/B1302*100,1))</f>
        <v>414</v>
      </c>
      <c r="E1302" s="269"/>
      <c r="F1302" s="247">
        <v>229</v>
      </c>
      <c r="G1302">
        <f>SUM(C1302)</f>
        <v>5125</v>
      </c>
      <c r="H1302" s="247" t="s">
        <v>1075</v>
      </c>
    </row>
    <row r="1303" ht="20.1" customHeight="1" spans="1:8">
      <c r="A1303" s="244" t="s">
        <v>1076</v>
      </c>
      <c r="B1303" s="249">
        <f>VLOOKUP(F1303,'[14]表二（旧）'!$F$5:$G$1311,2,FALSE)</f>
        <v>0</v>
      </c>
      <c r="C1303" s="157">
        <v>0</v>
      </c>
      <c r="D1303" s="246" t="str">
        <f>IF(B1303=0,"",ROUND(C1303/B1303*100,1))</f>
        <v/>
      </c>
      <c r="E1303" s="269"/>
      <c r="F1303" s="247">
        <v>22902</v>
      </c>
      <c r="G1303">
        <f>SUM(C1303)</f>
        <v>0</v>
      </c>
      <c r="H1303" s="247" t="s">
        <v>1076</v>
      </c>
    </row>
    <row r="1304" ht="20.1" customHeight="1" spans="1:8">
      <c r="A1304" s="244" t="s">
        <v>1077</v>
      </c>
      <c r="B1304" s="249">
        <f>VLOOKUP(F1304,'[14]表二（旧）'!$F$5:$G$1311,2,FALSE)</f>
        <v>1238</v>
      </c>
      <c r="C1304" s="157">
        <v>5125</v>
      </c>
      <c r="D1304" s="246">
        <f>IF(B1304=0,"",ROUND(C1304/B1304*100,1))</f>
        <v>414</v>
      </c>
      <c r="E1304" s="269"/>
      <c r="F1304" s="247">
        <v>22999</v>
      </c>
      <c r="G1304">
        <f>SUM(C1304)</f>
        <v>5125</v>
      </c>
      <c r="H1304" s="247" t="s">
        <v>1077</v>
      </c>
    </row>
    <row r="1305" ht="20.1" customHeight="1" spans="1:7">
      <c r="A1305" s="244"/>
      <c r="B1305" s="157"/>
      <c r="C1305" s="157"/>
      <c r="D1305" s="246" t="str">
        <f>IF(B1305=0,"",ROUND(C1305/B1305*100,1))</f>
        <v/>
      </c>
      <c r="E1305" s="269"/>
      <c r="G1305"/>
    </row>
    <row r="1306" ht="20.1" customHeight="1" spans="1:7">
      <c r="A1306" s="244"/>
      <c r="B1306" s="157"/>
      <c r="C1306" s="157"/>
      <c r="D1306" s="246" t="str">
        <f>IF(B1306=0,"",ROUND(C1306/B1306*100,1))</f>
        <v/>
      </c>
      <c r="E1306" s="269"/>
      <c r="G1306"/>
    </row>
    <row r="1307" ht="20.1" customHeight="1" spans="1:7">
      <c r="A1307" s="270" t="s">
        <v>1078</v>
      </c>
      <c r="B1307" s="245">
        <f>SUM(B1302,B1300,B1294,B1293,B1236,B1183,B1165,B1101,B1091,B1076,B1056,B990,B926,B801,B782,B709,B638,B521,B465,B409,B355,B267,B255,B252,B5,)</f>
        <v>546295</v>
      </c>
      <c r="C1307" s="245">
        <f>SUM(C1302,C1300,C1294,C1293,C1236,C1183,C1165,C1101,C1091,C1076,C1056,C990,C926,C801,C782,C709,C638,C521,C465,C409,C355,C267,C255,C252,C5,)</f>
        <v>466577</v>
      </c>
      <c r="D1307" s="246">
        <f>IF(B1307=0,"",ROUND(C1307/B1307*100,1))</f>
        <v>85.4</v>
      </c>
      <c r="E1307" s="269"/>
      <c r="G1307"/>
    </row>
    <row r="1309" ht="51.75" customHeight="1" spans="2:3">
      <c r="B1309" s="271" t="str">
        <f>IF(B1307='[14]表二（旧）'!B1314,"","表二（新）与表二（旧）上年决算数不一致")</f>
        <v/>
      </c>
      <c r="C1309" s="271" t="str">
        <f>IF(C1307='[14]表二（旧）'!C1314,"","表二（新）与表二（旧）预算数不一致")</f>
        <v/>
      </c>
    </row>
    <row r="1313" spans="2:2">
      <c r="B1313" s="272"/>
    </row>
  </sheetData>
  <protectedRanges>
    <protectedRange sqref="B232 B226" name="区域6"/>
    <protectedRange sqref="B1270:B1281 B467:B481 B502:B509 B523:B535 B578:B583 B640:B643 B7:B17 B227:B231 B233:B248 B269:B270 B511:B516 B630:B637 B697:B704 B706 B1238:B1248 B1250:B1254 B1256:B1260 B1262:B1268 B1283:B1285 B1287:B1293 B19:B26 B28:B37 B39:B49 B51:B60 B62:B71 B73:B83 B85:B92 B94:B106 B108:B116 B118:B125 B127:B136 B138:B150 B152:B157 B159:B165 B167:B171 B173:B178 B180:B185 B187:B192 B194:B199 B201:B205 B207:B213 B215:B219 B221:B225 B250:B251 B253:B254 B257:B266 B272:B279 B281:B286 B288:B294 B296:B303 B305:B319 B321:B328 B330:B338 B340:B346 B348:B352 B354 B357:B360 B362:B369 B371:B376 B378:B382 B384:B386 B388:B390 B392:B394 B396:B400 B402:B408 B411:B414 B416:B423 B425:B429 B431:B435 B437:B440 B442:B445 B447:B452 B454:B456 B458:B459 B461:B464 B483:B489 B491:B500 B518:B520 B537:B543 B545 B547:B554 B556:B558 B560:B568 B570:B576 B585:B590 B592:B599 B601:B604 B606:B607 B609:B610 B612:B613 B615:B616 B618:B619 B621:B623 B625:B628 B645:B656 B658:B660 B662:B672 B674:B675 B677:B679 B681:B684 B686:B688 B690:B692 B694:B695 B708 B711:B718 B720:B722 B724:B730 B732:B736 B738:B743 B745:B749 B751:B752 B754:B757 B759:B765 B767:B781 B784:B794 B796:B800 B803:B826 B828:B851 B853:B877 B879:B888 B890:B899 B901:B905 B907:B912 B914:B919 B921:B922 B924:B925 B928:B949 B951:B959 B961:B969 B971:B974 B976:B981 B983:B986 B988:B989 B992:B1000 B1002:B1016 B1018:B1021 B1023:B1035 B1037:B1042 B1044:B1049 B1051:B1055 B1058:B1066 B1068:B1072 B1074:B1075 B1078:B1083 B1085:B1090 B1092:B1100 B1103:B1120 B1122:B1139 B1141:B1148 B1150:B1164 B1167:B1174 B1176:B1178 B1180:B1182 B1185:B1198 B1200:B1212 B1214:B1217 B1219:B1223 B1225:B1235 B1296:B1299 B1301 B1303:B1304" name="区域1"/>
    <protectedRange sqref="B1236:C1237 B1249:C1249 B1255:C1255 B1261:C1261 B1269:C1269 B1282:C1282 B1286:C1286 B1294:C1295" name="区域19_1"/>
    <protectedRange sqref="B696:C696 B705:C705 B707:C707" name="区域15_1"/>
    <protectedRange sqref="B629:C629" name="区域14_1"/>
    <protectedRange sqref="B510:C510" name="区域13_1"/>
    <protectedRange sqref="B510:C510" name="区域11_1"/>
    <protectedRange sqref="B353:C353" name="区域9_1"/>
    <protectedRange sqref="C226 C232" name="区域6_1"/>
    <protectedRange sqref="C73:C83 C94:C106 C138:C150 C152:C157 C215:C219 C227:C231 C253:C254 C257:C266 C269:C270 C281:C286 C321:C328 C330:C338 C340:C346 C348:C352 C354 C378:C382 C384:C386 C388:C390 C416:C423 C442:C445 C454:C456 C458:C459 C461:C464 C491:C500 C502:C509 C545 C556:C558 C601:C604 C615:C616 C618:C619 C674:C675 C706 C708 C738:C743 C745:C749 C751:C752 C754:C757 C767:C781 C921:C922 C924:C925 C951:C959 C961:C969 C976:C981 C988:C989 C992:C1000 C1002:C1016 C1018:C1021 C1037:C1042 C1051:C1055 C1068:C1072 C1078:C1083 C1085:C1090 C1092:C1100 C1122:C1139 C1141:C1148 C1180:C1182 C1200:C1212 C1214:C1217 C1256:C1260 C1262:C1268 C1283:C1285 C1301 C174:C178 C250 C412:C414 C425 C427:C429 C449:C452 C516 C518:C519 C560:C567 C610 C612 C621 C623 C628 C630:C632 C634:C637 C691:C692 C695 C734:C736 C879:C887 C984:C986 C1044:C1047 C1049 C1074 C1174 C1177:C1178 C1219:C1221 C1223 C1225:C1232 C1234:C1235 C1248 C1270:C1278 C1280:C1281 C1287:C1292 C1297:C1299" name="区域1_1"/>
    <protectedRange sqref="C7:C16 C17" name="区域1_2"/>
    <protectedRange sqref="C19:C26" name="区域1_3"/>
    <protectedRange sqref="C28:C37" name="区域1_4"/>
    <protectedRange sqref="C39:C49" name="区域1_5"/>
    <protectedRange sqref="C51:C60" name="区域1_6"/>
    <protectedRange sqref="C62:C71" name="区域2"/>
    <protectedRange sqref="C85:C90 C91:C92" name="区域2_1"/>
    <protectedRange sqref="C108:C116" name="区域2_2"/>
    <protectedRange sqref="C118:C125" name="区域3"/>
    <protectedRange sqref="C127:C136" name="区域3_1"/>
    <protectedRange sqref="C159:C165" name="区域4"/>
    <protectedRange sqref="C167:C171" name="区域4_1"/>
    <protectedRange sqref="C173" name="区域4_2"/>
    <protectedRange sqref="C180:C185" name="区域5"/>
    <protectedRange sqref="C187:C192" name="区域5_1"/>
    <protectedRange sqref="C194:C195 C196:C199" name="区域5_2"/>
    <protectedRange sqref="C201:C205" name="区域5_3"/>
    <protectedRange sqref="C207:C213" name="区域5_4"/>
    <protectedRange sqref="C221:C225" name="区域6_2"/>
    <protectedRange sqref="C233:C248" name="区域6_3"/>
    <protectedRange sqref="C251" name="区域6_4"/>
    <protectedRange sqref="C272:C273 C274:C279" name="区域7"/>
    <protectedRange sqref="C288:C289 C290:C294" name="区域7_1"/>
    <protectedRange sqref="C296:C297 C298 C299:C300 C301:C303" name="区域7_2"/>
    <protectedRange sqref="C305:C314 C315:C319" name="区域8"/>
    <protectedRange sqref="C357:C360" name="区域9"/>
    <protectedRange sqref="C362:C369" name="区域9_2"/>
    <protectedRange sqref="C371 C372 C373:C376" name="区域9_3"/>
    <protectedRange sqref="C392 C393:C394" name="区域12"/>
    <protectedRange sqref="C392 C393:C394" name="区域10"/>
    <protectedRange sqref="C396:C400" name="区域12_1"/>
    <protectedRange sqref="C396:C400" name="区域10_1"/>
    <protectedRange sqref="C402:C407 C408" name="区域12_2"/>
    <protectedRange sqref="C402:C407 C408" name="区域10_2"/>
    <protectedRange sqref="C411" name="区域12_3"/>
    <protectedRange sqref="C411" name="区域10_3"/>
    <protectedRange sqref="C426" name="区域12_4"/>
    <protectedRange sqref="C426" name="区域10_4"/>
    <protectedRange sqref="C431:C434 C435" name="区域12_5"/>
    <protectedRange sqref="C431:C434 C435" name="区域10_5"/>
    <protectedRange sqref="C437:C440" name="区域12_6"/>
    <protectedRange sqref="C437:C440" name="区域10_6"/>
    <protectedRange sqref="C447 C448" name="区域13"/>
    <protectedRange sqref="C447 C448" name="区域11"/>
    <protectedRange sqref="C467:C479 C480:C481" name="区域13_2"/>
    <protectedRange sqref="C467:C479 C480:C481" name="区域11_2"/>
    <protectedRange sqref="C483:C485 C486:C489" name="区域13_3"/>
    <protectedRange sqref="C483:C485 C486:C489" name="区域11_3"/>
    <protectedRange sqref="C511:C515" name="区域13_4"/>
    <protectedRange sqref="C511:C515" name="区域11_4"/>
    <protectedRange sqref="C520" name="区域13_5"/>
    <protectedRange sqref="C520" name="区域11_5"/>
    <protectedRange sqref="C523:C535" name="区域13_6"/>
    <protectedRange sqref="C537:C538 C539:C543" name="区域13_7"/>
    <protectedRange sqref="C547:C554" name="区域13_8"/>
    <protectedRange sqref="C568" name="区域14"/>
    <protectedRange sqref="C570:C576" name="区域14_2"/>
    <protectedRange sqref="C578:C583" name="区域14_3"/>
    <protectedRange sqref="C585:C590" name="区域14_4"/>
    <protectedRange sqref="C592:C599" name="区域14_5"/>
    <protectedRange sqref="C606:C607" name="区域14_6"/>
    <protectedRange sqref="C609" name="区域14_7"/>
    <protectedRange sqref="C613" name="区域14_8"/>
    <protectedRange sqref="C622" name="区域14_9"/>
    <protectedRange sqref="C625:C627" name="区域14_10"/>
    <protectedRange sqref="C633" name="区域14_11"/>
    <protectedRange sqref="C640:C643" name="区域15"/>
    <protectedRange sqref="C645:C656" name="区域15_2"/>
    <protectedRange sqref="C658:C660" name="区域15_3"/>
    <protectedRange sqref="C662:C672" name="区域15_4"/>
    <protectedRange sqref="C677:C679" name="区域15_5"/>
    <protectedRange sqref="C681:C684" name="区域15_6"/>
    <protectedRange sqref="C686:C688" name="区域15_7"/>
    <protectedRange sqref="C690" name="区域15_8"/>
    <protectedRange sqref="C694" name="区域15_9"/>
    <protectedRange sqref="C697:C704" name="区域15_10"/>
    <protectedRange sqref="C711:C718" name="区域15_11"/>
    <protectedRange sqref="C720:C722" name="区域15_12"/>
    <protectedRange sqref="C724:C730" name="区域15_13"/>
    <protectedRange sqref="C732:C733" name="区域15_14"/>
    <protectedRange sqref="C759:C765" name="区域15_15"/>
    <protectedRange sqref="C784:C794" name="区域15_16"/>
    <protectedRange sqref="C796:C800" name="区域15_17"/>
    <protectedRange sqref="C803:C826" name="区域16"/>
    <protectedRange sqref="C828:C851" name="区域16_1"/>
    <protectedRange sqref="C853:C877" name="区域16_2"/>
    <protectedRange sqref="C888" name="区域16_3"/>
    <protectedRange sqref="C890:C899" name="区域16_4"/>
    <protectedRange sqref="C901:C905" name="区域16_5"/>
    <protectedRange sqref="C907:C912" name="区域16_6"/>
    <protectedRange sqref="C914:C919" name="区域16_7"/>
    <protectedRange sqref="C928:C949" name="区域17"/>
    <protectedRange sqref="C971:C974" name="区域17_1"/>
    <protectedRange sqref="C983" name="区域17_2"/>
    <protectedRange sqref="C1023:C1035" name="区域17_3"/>
    <protectedRange sqref="C1048" name="区域17_4"/>
    <protectedRange sqref="C1058:C1066" name="区域18"/>
    <protectedRange sqref="C1075" name="区域18_1"/>
    <protectedRange sqref="C1103:C1120" name="区域18_2"/>
    <protectedRange sqref="C1150:C1164" name="区域18_3"/>
    <protectedRange sqref="C1167:C1173" name="区域19"/>
    <protectedRange sqref="C1176" name="区域19_2"/>
    <protectedRange sqref="C1185:C1198" name="区域19_3"/>
    <protectedRange sqref="C1222" name="区域19_4"/>
    <protectedRange sqref="C1233" name="区域19_5"/>
    <protectedRange sqref="C1238:C1247" name="区域19_6"/>
    <protectedRange sqref="C1250:C1254" name="区域19_7"/>
    <protectedRange sqref="C1279" name="区域19_8"/>
    <protectedRange sqref="C1293" name="区域19_9"/>
    <protectedRange sqref="C1296" name="区域19_10"/>
    <protectedRange sqref="C1303:C1304" name="区域19_11"/>
  </protectedRanges>
  <autoFilter ref="A4:H1307"/>
  <mergeCells count="1">
    <mergeCell ref="A2:E2"/>
  </mergeCells>
  <pageMargins left="0.709027777777778" right="0.11875" top="0.349305555555556" bottom="0.349305555555556" header="0.309027777777778" footer="0.309027777777778"/>
  <pageSetup paperSize="9" scale="80" orientation="portrait" horizontalDpi="600" verticalDpi="6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13"/>
  <sheetViews>
    <sheetView zoomScale="90" zoomScaleNormal="90" workbookViewId="0">
      <pane xSplit="1" ySplit="4" topLeftCell="B1289" activePane="bottomRight" state="frozen"/>
      <selection/>
      <selection pane="topRight"/>
      <selection pane="bottomLeft"/>
      <selection pane="bottomRight" activeCell="C24" sqref="C24"/>
    </sheetView>
  </sheetViews>
  <sheetFormatPr defaultColWidth="9" defaultRowHeight="14.25" outlineLevelCol="7"/>
  <cols>
    <col min="1" max="1" width="43.75" style="237" customWidth="1"/>
    <col min="2" max="2" width="19.25" style="237" customWidth="1"/>
    <col min="3" max="3" width="15.125" style="237" customWidth="1"/>
    <col min="4" max="4" width="20.5" style="237" customWidth="1"/>
    <col min="5" max="5" width="10.125" style="237" customWidth="1"/>
    <col min="6" max="6" width="8.5" style="238" hidden="1" customWidth="1"/>
    <col min="7" max="7" width="14.125" style="238" hidden="1" customWidth="1"/>
    <col min="8" max="8" width="46.875" style="238" hidden="1" customWidth="1"/>
    <col min="9" max="9" width="0.125" style="237" hidden="1" customWidth="1"/>
    <col min="10" max="256" width="9" style="237" customWidth="1"/>
  </cols>
  <sheetData>
    <row r="1" ht="21" customHeight="1" spans="1:5">
      <c r="A1" s="239" t="s">
        <v>1079</v>
      </c>
      <c r="E1" s="240" t="s">
        <v>35</v>
      </c>
    </row>
    <row r="2" ht="20.25" spans="1:5">
      <c r="A2" s="241" t="s">
        <v>1080</v>
      </c>
      <c r="B2" s="241"/>
      <c r="C2" s="241"/>
      <c r="D2" s="241"/>
      <c r="E2" s="241"/>
    </row>
    <row r="3" spans="5:5">
      <c r="E3" s="240" t="s">
        <v>2</v>
      </c>
    </row>
    <row r="4" ht="28.5" spans="1:7">
      <c r="A4" s="242" t="s">
        <v>39</v>
      </c>
      <c r="B4" s="243" t="s">
        <v>4</v>
      </c>
      <c r="C4" s="242" t="s">
        <v>5</v>
      </c>
      <c r="D4" s="243" t="s">
        <v>6</v>
      </c>
      <c r="E4" s="242" t="s">
        <v>40</v>
      </c>
      <c r="G4" s="238" t="s">
        <v>41</v>
      </c>
    </row>
    <row r="5" ht="27" customHeight="1" spans="1:8">
      <c r="A5" s="244" t="s">
        <v>42</v>
      </c>
      <c r="B5" s="245">
        <f>SUM(B6,B18,B27,B38,B50,B61,B72,B84,B93,B107,B117,B126,B137,B151,B158,B166,B172,B179,B186,B193,B200,B206,B214,B220,B226,B232,B249,)</f>
        <v>46712</v>
      </c>
      <c r="C5" s="245">
        <f>SUM(C6,C18,C27,C38,C50,C61,C72,C84,C93,C107,C117,C126,C137,C151,C158,C166,C172,C179,C186,C193,C200,C206,C214,C220,C226,C232,C249,)</f>
        <v>43875</v>
      </c>
      <c r="D5" s="246">
        <f t="shared" ref="D5:D68" si="0">IF(B5=0,"",ROUND(C5/B5*100,1))</f>
        <v>93.9</v>
      </c>
      <c r="E5" s="244"/>
      <c r="F5" s="247">
        <v>201</v>
      </c>
      <c r="G5">
        <f t="shared" ref="G5:G68" si="1">SUM(C5)</f>
        <v>43875</v>
      </c>
      <c r="H5" s="247" t="s">
        <v>42</v>
      </c>
    </row>
    <row r="6" ht="20.1" customHeight="1" spans="1:8">
      <c r="A6" s="248" t="s">
        <v>43</v>
      </c>
      <c r="B6" s="245">
        <f>SUM(B7:B17)</f>
        <v>480</v>
      </c>
      <c r="C6" s="245">
        <f>SUM(C7:C17)</f>
        <v>427</v>
      </c>
      <c r="D6" s="246">
        <f>IF(B6=0,"",ROUND(C6/B6*100,1))</f>
        <v>89</v>
      </c>
      <c r="E6" s="244"/>
      <c r="F6" s="247">
        <v>20101</v>
      </c>
      <c r="G6">
        <f>SUM(C6)</f>
        <v>427</v>
      </c>
      <c r="H6" s="247" t="s">
        <v>43</v>
      </c>
    </row>
    <row r="7" ht="20.1" customHeight="1" spans="1:8">
      <c r="A7" s="248" t="s">
        <v>44</v>
      </c>
      <c r="B7" s="249">
        <f>VLOOKUP(F7,'[14]表二（旧）'!$F$5:$G$1311,2,FALSE)</f>
        <v>254</v>
      </c>
      <c r="C7" s="157">
        <v>197</v>
      </c>
      <c r="D7" s="246">
        <f>IF(B7=0,"",ROUND(C7/B7*100,1))</f>
        <v>77.6</v>
      </c>
      <c r="E7" s="244"/>
      <c r="F7" s="247">
        <v>2010101</v>
      </c>
      <c r="G7">
        <f>SUM(C7)</f>
        <v>197</v>
      </c>
      <c r="H7" s="247" t="s">
        <v>44</v>
      </c>
    </row>
    <row r="8" ht="20.1" customHeight="1" spans="1:8">
      <c r="A8" s="248" t="s">
        <v>45</v>
      </c>
      <c r="B8" s="249">
        <f>VLOOKUP(F8,'[14]表二（旧）'!$F$5:$G$1311,2,FALSE)</f>
        <v>80</v>
      </c>
      <c r="C8" s="157">
        <v>80</v>
      </c>
      <c r="D8" s="246">
        <f>IF(B8=0,"",ROUND(C8/B8*100,1))</f>
        <v>100</v>
      </c>
      <c r="E8" s="244"/>
      <c r="F8" s="247">
        <v>2010102</v>
      </c>
      <c r="G8">
        <f>SUM(C8)</f>
        <v>80</v>
      </c>
      <c r="H8" s="247" t="s">
        <v>45</v>
      </c>
    </row>
    <row r="9" ht="20.1" customHeight="1" spans="1:8">
      <c r="A9" s="250" t="s">
        <v>46</v>
      </c>
      <c r="B9" s="249">
        <f>VLOOKUP(F9,'[14]表二（旧）'!$F$5:$G$1311,2,FALSE)</f>
        <v>0</v>
      </c>
      <c r="C9" s="157"/>
      <c r="D9" s="246" t="str">
        <f>IF(B9=0,"",ROUND(C9/B9*100,1))</f>
        <v/>
      </c>
      <c r="E9" s="244"/>
      <c r="F9" s="247">
        <v>2010103</v>
      </c>
      <c r="G9">
        <f>SUM(C9)</f>
        <v>0</v>
      </c>
      <c r="H9" s="247" t="s">
        <v>46</v>
      </c>
    </row>
    <row r="10" ht="20.1" customHeight="1" spans="1:8">
      <c r="A10" s="250" t="s">
        <v>47</v>
      </c>
      <c r="B10" s="249">
        <f>VLOOKUP(F10,'[14]表二（旧）'!$F$5:$G$1311,2,FALSE)</f>
        <v>80</v>
      </c>
      <c r="C10" s="157">
        <v>85</v>
      </c>
      <c r="D10" s="246">
        <f>IF(B10=0,"",ROUND(C10/B10*100,1))</f>
        <v>106.3</v>
      </c>
      <c r="E10" s="244"/>
      <c r="F10" s="247">
        <v>2010104</v>
      </c>
      <c r="G10">
        <f>SUM(C10)</f>
        <v>85</v>
      </c>
      <c r="H10" s="247" t="s">
        <v>47</v>
      </c>
    </row>
    <row r="11" ht="20.1" customHeight="1" spans="1:8">
      <c r="A11" s="250" t="s">
        <v>48</v>
      </c>
      <c r="B11" s="249">
        <f>VLOOKUP(F11,'[14]表二（旧）'!$F$5:$G$1311,2,FALSE)</f>
        <v>0</v>
      </c>
      <c r="C11" s="157"/>
      <c r="D11" s="246" t="str">
        <f>IF(B11=0,"",ROUND(C11/B11*100,1))</f>
        <v/>
      </c>
      <c r="E11" s="244"/>
      <c r="F11" s="247">
        <v>2010105</v>
      </c>
      <c r="G11">
        <f>SUM(C11)</f>
        <v>0</v>
      </c>
      <c r="H11" s="247" t="s">
        <v>48</v>
      </c>
    </row>
    <row r="12" ht="20.1" customHeight="1" spans="1:8">
      <c r="A12" s="244" t="s">
        <v>49</v>
      </c>
      <c r="B12" s="249">
        <f>VLOOKUP(F12,'[14]表二（旧）'!$F$5:$G$1311,2,FALSE)</f>
        <v>0</v>
      </c>
      <c r="C12" s="157"/>
      <c r="D12" s="246" t="str">
        <f>IF(B12=0,"",ROUND(C12/B12*100,1))</f>
        <v/>
      </c>
      <c r="E12" s="244"/>
      <c r="F12" s="247">
        <v>2010106</v>
      </c>
      <c r="G12">
        <f>SUM(C12)</f>
        <v>0</v>
      </c>
      <c r="H12" s="247" t="s">
        <v>49</v>
      </c>
    </row>
    <row r="13" ht="20.1" customHeight="1" spans="1:8">
      <c r="A13" s="244" t="s">
        <v>50</v>
      </c>
      <c r="B13" s="249">
        <f>VLOOKUP(F13,'[14]表二（旧）'!$F$5:$G$1311,2,FALSE)</f>
        <v>45</v>
      </c>
      <c r="C13" s="157">
        <v>25</v>
      </c>
      <c r="D13" s="246">
        <f>IF(B13=0,"",ROUND(C13/B13*100,1))</f>
        <v>55.6</v>
      </c>
      <c r="E13" s="244"/>
      <c r="F13" s="247">
        <v>2010107</v>
      </c>
      <c r="G13">
        <f>SUM(C13)</f>
        <v>25</v>
      </c>
      <c r="H13" s="247" t="s">
        <v>50</v>
      </c>
    </row>
    <row r="14" ht="20.1" customHeight="1" spans="1:8">
      <c r="A14" s="244" t="s">
        <v>51</v>
      </c>
      <c r="B14" s="249">
        <f>VLOOKUP(F14,'[14]表二（旧）'!$F$5:$G$1311,2,FALSE)</f>
        <v>11</v>
      </c>
      <c r="C14" s="157">
        <v>30</v>
      </c>
      <c r="D14" s="246">
        <f>IF(B14=0,"",ROUND(C14/B14*100,1))</f>
        <v>272.7</v>
      </c>
      <c r="E14" s="244"/>
      <c r="F14" s="247">
        <v>2010108</v>
      </c>
      <c r="G14">
        <f>SUM(C14)</f>
        <v>30</v>
      </c>
      <c r="H14" s="247" t="s">
        <v>51</v>
      </c>
    </row>
    <row r="15" ht="20.1" customHeight="1" spans="1:8">
      <c r="A15" s="244" t="s">
        <v>52</v>
      </c>
      <c r="B15" s="249">
        <f>VLOOKUP(F15,'[14]表二（旧）'!$F$5:$G$1311,2,FALSE)</f>
        <v>10</v>
      </c>
      <c r="C15" s="157">
        <v>10</v>
      </c>
      <c r="D15" s="246">
        <f>IF(B15=0,"",ROUND(C15/B15*100,1))</f>
        <v>100</v>
      </c>
      <c r="E15" s="244"/>
      <c r="F15" s="247">
        <v>2010109</v>
      </c>
      <c r="G15">
        <f>SUM(C15)</f>
        <v>10</v>
      </c>
      <c r="H15" s="247" t="s">
        <v>52</v>
      </c>
    </row>
    <row r="16" ht="20.1" customHeight="1" spans="1:8">
      <c r="A16" s="244" t="s">
        <v>53</v>
      </c>
      <c r="B16" s="249">
        <f>VLOOKUP(F16,'[14]表二（旧）'!$F$5:$G$1311,2,FALSE)</f>
        <v>0</v>
      </c>
      <c r="C16" s="157"/>
      <c r="D16" s="246" t="str">
        <f>IF(B16=0,"",ROUND(C16/B16*100,1))</f>
        <v/>
      </c>
      <c r="E16" s="244"/>
      <c r="F16" s="247">
        <v>2010150</v>
      </c>
      <c r="G16">
        <f>SUM(C16)</f>
        <v>0</v>
      </c>
      <c r="H16" s="247" t="s">
        <v>53</v>
      </c>
    </row>
    <row r="17" ht="20.1" customHeight="1" spans="1:8">
      <c r="A17" s="244" t="s">
        <v>54</v>
      </c>
      <c r="B17" s="249">
        <f>VLOOKUP(F17,'[14]表二（旧）'!$F$5:$G$1311,2,FALSE)</f>
        <v>0</v>
      </c>
      <c r="C17" s="157"/>
      <c r="D17" s="246" t="str">
        <f>IF(B17=0,"",ROUND(C17/B17*100,1))</f>
        <v/>
      </c>
      <c r="E17" s="244"/>
      <c r="F17" s="247">
        <v>2010199</v>
      </c>
      <c r="G17">
        <f>SUM(C17)</f>
        <v>0</v>
      </c>
      <c r="H17" s="247" t="s">
        <v>54</v>
      </c>
    </row>
    <row r="18" ht="20.1" customHeight="1" spans="1:8">
      <c r="A18" s="248" t="s">
        <v>55</v>
      </c>
      <c r="B18" s="245">
        <f>SUM(B19:B26)</f>
        <v>353</v>
      </c>
      <c r="C18" s="245">
        <f>SUM(C19:C26)</f>
        <v>310</v>
      </c>
      <c r="D18" s="246">
        <f>IF(B18=0,"",ROUND(C18/B18*100,1))</f>
        <v>87.8</v>
      </c>
      <c r="E18" s="244"/>
      <c r="F18" s="247">
        <v>20102</v>
      </c>
      <c r="G18">
        <f>SUM(C18)</f>
        <v>310</v>
      </c>
      <c r="H18" s="247" t="s">
        <v>55</v>
      </c>
    </row>
    <row r="19" ht="20.1" customHeight="1" spans="1:8">
      <c r="A19" s="248" t="s">
        <v>44</v>
      </c>
      <c r="B19" s="249">
        <f>VLOOKUP(F19,'[14]表二（旧）'!$F$5:$G$1311,2,FALSE)</f>
        <v>192</v>
      </c>
      <c r="C19" s="157">
        <v>180</v>
      </c>
      <c r="D19" s="246">
        <f>IF(B19=0,"",ROUND(C19/B19*100,1))</f>
        <v>93.8</v>
      </c>
      <c r="E19" s="244"/>
      <c r="F19" s="247">
        <v>2010201</v>
      </c>
      <c r="G19">
        <f>SUM(C19)</f>
        <v>180</v>
      </c>
      <c r="H19" s="247" t="s">
        <v>44</v>
      </c>
    </row>
    <row r="20" ht="20.1" customHeight="1" spans="1:8">
      <c r="A20" s="248" t="s">
        <v>45</v>
      </c>
      <c r="B20" s="249">
        <f>VLOOKUP(F20,'[14]表二（旧）'!$F$5:$G$1311,2,FALSE)</f>
        <v>41</v>
      </c>
      <c r="C20" s="157"/>
      <c r="D20" s="246">
        <f>IF(B20=0,"",ROUND(C20/B20*100,1))</f>
        <v>0</v>
      </c>
      <c r="E20" s="244"/>
      <c r="F20" s="247">
        <v>2010202</v>
      </c>
      <c r="G20">
        <f>SUM(C20)</f>
        <v>0</v>
      </c>
      <c r="H20" s="247" t="s">
        <v>45</v>
      </c>
    </row>
    <row r="21" ht="20.1" customHeight="1" spans="1:8">
      <c r="A21" s="250" t="s">
        <v>46</v>
      </c>
      <c r="B21" s="249">
        <f>VLOOKUP(F21,'[14]表二（旧）'!$F$5:$G$1311,2,FALSE)</f>
        <v>0</v>
      </c>
      <c r="C21" s="157"/>
      <c r="D21" s="246" t="str">
        <f>IF(B21=0,"",ROUND(C21/B21*100,1))</f>
        <v/>
      </c>
      <c r="E21" s="244"/>
      <c r="F21" s="247">
        <v>2010203</v>
      </c>
      <c r="G21">
        <f>SUM(C21)</f>
        <v>0</v>
      </c>
      <c r="H21" s="247" t="s">
        <v>46</v>
      </c>
    </row>
    <row r="22" ht="20.1" customHeight="1" spans="1:8">
      <c r="A22" s="250" t="s">
        <v>56</v>
      </c>
      <c r="B22" s="249">
        <f>VLOOKUP(F22,'[14]表二（旧）'!$F$5:$G$1311,2,FALSE)</f>
        <v>70</v>
      </c>
      <c r="C22" s="157">
        <v>70</v>
      </c>
      <c r="D22" s="246">
        <f>IF(B22=0,"",ROUND(C22/B22*100,1))</f>
        <v>100</v>
      </c>
      <c r="E22" s="244"/>
      <c r="F22" s="247">
        <v>2010204</v>
      </c>
      <c r="G22">
        <f>SUM(C22)</f>
        <v>70</v>
      </c>
      <c r="H22" s="247" t="s">
        <v>56</v>
      </c>
    </row>
    <row r="23" ht="20.1" customHeight="1" spans="1:8">
      <c r="A23" s="250" t="s">
        <v>57</v>
      </c>
      <c r="B23" s="249">
        <f>VLOOKUP(F23,'[14]表二（旧）'!$F$5:$G$1311,2,FALSE)</f>
        <v>20</v>
      </c>
      <c r="C23" s="157">
        <v>20</v>
      </c>
      <c r="D23" s="246">
        <f>IF(B23=0,"",ROUND(C23/B23*100,1))</f>
        <v>100</v>
      </c>
      <c r="E23" s="244"/>
      <c r="F23" s="247">
        <v>2010205</v>
      </c>
      <c r="G23">
        <f>SUM(C23)</f>
        <v>20</v>
      </c>
      <c r="H23" s="247" t="s">
        <v>57</v>
      </c>
    </row>
    <row r="24" ht="20.1" customHeight="1" spans="1:8">
      <c r="A24" s="250" t="s">
        <v>58</v>
      </c>
      <c r="B24" s="249">
        <f>VLOOKUP(F24,'[14]表二（旧）'!$F$5:$G$1311,2,FALSE)</f>
        <v>10</v>
      </c>
      <c r="C24" s="157">
        <v>10</v>
      </c>
      <c r="D24" s="246">
        <f>IF(B24=0,"",ROUND(C24/B24*100,1))</f>
        <v>100</v>
      </c>
      <c r="E24" s="244"/>
      <c r="F24" s="247">
        <v>2010206</v>
      </c>
      <c r="G24">
        <f>SUM(C24)</f>
        <v>10</v>
      </c>
      <c r="H24" s="247" t="s">
        <v>58</v>
      </c>
    </row>
    <row r="25" ht="20.1" customHeight="1" spans="1:8">
      <c r="A25" s="250" t="s">
        <v>53</v>
      </c>
      <c r="B25" s="249">
        <f>VLOOKUP(F25,'[14]表二（旧）'!$F$5:$G$1311,2,FALSE)</f>
        <v>0</v>
      </c>
      <c r="C25" s="157"/>
      <c r="D25" s="246" t="str">
        <f>IF(B25=0,"",ROUND(C25/B25*100,1))</f>
        <v/>
      </c>
      <c r="E25" s="244"/>
      <c r="F25" s="247">
        <v>2010250</v>
      </c>
      <c r="G25">
        <f>SUM(C25)</f>
        <v>0</v>
      </c>
      <c r="H25" s="247" t="s">
        <v>53</v>
      </c>
    </row>
    <row r="26" ht="20.1" customHeight="1" spans="1:8">
      <c r="A26" s="250" t="s">
        <v>59</v>
      </c>
      <c r="B26" s="249">
        <f>VLOOKUP(F26,'[14]表二（旧）'!$F$5:$G$1311,2,FALSE)</f>
        <v>20</v>
      </c>
      <c r="C26" s="157">
        <v>30</v>
      </c>
      <c r="D26" s="246">
        <f>IF(B26=0,"",ROUND(C26/B26*100,1))</f>
        <v>150</v>
      </c>
      <c r="E26" s="244"/>
      <c r="F26" s="247">
        <v>2010299</v>
      </c>
      <c r="G26">
        <f>SUM(C26)</f>
        <v>30</v>
      </c>
      <c r="H26" s="247" t="s">
        <v>59</v>
      </c>
    </row>
    <row r="27" ht="20.1" customHeight="1" spans="1:8">
      <c r="A27" s="248" t="s">
        <v>60</v>
      </c>
      <c r="B27" s="245">
        <f>SUM(B28:B37)</f>
        <v>24407</v>
      </c>
      <c r="C27" s="245">
        <f>SUM(C28:C37)</f>
        <v>13487</v>
      </c>
      <c r="D27" s="246">
        <f>IF(B27=0,"",ROUND(C27/B27*100,1))</f>
        <v>55.3</v>
      </c>
      <c r="E27" s="244"/>
      <c r="F27" s="247">
        <v>20103</v>
      </c>
      <c r="G27">
        <f>SUM(C27)</f>
        <v>13487</v>
      </c>
      <c r="H27" s="247" t="s">
        <v>60</v>
      </c>
    </row>
    <row r="28" ht="20.1" customHeight="1" spans="1:8">
      <c r="A28" s="248" t="s">
        <v>44</v>
      </c>
      <c r="B28" s="249">
        <f>VLOOKUP(F28,'[14]表二（旧）'!$F$5:$G$1311,2,FALSE)</f>
        <v>10294</v>
      </c>
      <c r="C28" s="157">
        <v>10579</v>
      </c>
      <c r="D28" s="246">
        <f>IF(B28=0,"",ROUND(C28/B28*100,1))</f>
        <v>102.8</v>
      </c>
      <c r="E28" s="244"/>
      <c r="F28" s="247">
        <v>2010301</v>
      </c>
      <c r="G28">
        <f>SUM(C28)</f>
        <v>10579</v>
      </c>
      <c r="H28" s="247" t="s">
        <v>44</v>
      </c>
    </row>
    <row r="29" ht="20.1" customHeight="1" spans="1:8">
      <c r="A29" s="248" t="s">
        <v>45</v>
      </c>
      <c r="B29" s="249">
        <f>VLOOKUP(F29,'[14]表二（旧）'!$F$5:$G$1311,2,FALSE)</f>
        <v>5510</v>
      </c>
      <c r="C29" s="157">
        <v>822</v>
      </c>
      <c r="D29" s="246">
        <f>IF(B29=0,"",ROUND(C29/B29*100,1))</f>
        <v>14.9</v>
      </c>
      <c r="E29" s="244"/>
      <c r="F29" s="247">
        <v>2010302</v>
      </c>
      <c r="G29">
        <f>SUM(C29)</f>
        <v>822</v>
      </c>
      <c r="H29" s="247" t="s">
        <v>45</v>
      </c>
    </row>
    <row r="30" ht="20.1" customHeight="1" spans="1:8">
      <c r="A30" s="250" t="s">
        <v>46</v>
      </c>
      <c r="B30" s="249">
        <f>VLOOKUP(F30,'[14]表二（旧）'!$F$5:$G$1311,2,FALSE)</f>
        <v>0</v>
      </c>
      <c r="C30" s="157"/>
      <c r="D30" s="246" t="str">
        <f>IF(B30=0,"",ROUND(C30/B30*100,1))</f>
        <v/>
      </c>
      <c r="E30" s="244"/>
      <c r="F30" s="247">
        <v>2010303</v>
      </c>
      <c r="G30">
        <f>SUM(C30)</f>
        <v>0</v>
      </c>
      <c r="H30" s="247" t="s">
        <v>46</v>
      </c>
    </row>
    <row r="31" ht="20.1" customHeight="1" spans="1:8">
      <c r="A31" s="250" t="s">
        <v>61</v>
      </c>
      <c r="B31" s="249">
        <f>VLOOKUP(F31,'[14]表二（旧）'!$F$5:$G$1311,2,FALSE)</f>
        <v>0</v>
      </c>
      <c r="C31" s="157"/>
      <c r="D31" s="246" t="str">
        <f>IF(B31=0,"",ROUND(C31/B31*100,1))</f>
        <v/>
      </c>
      <c r="E31" s="244"/>
      <c r="F31" s="247">
        <v>2010304</v>
      </c>
      <c r="G31">
        <f>SUM(C31)</f>
        <v>0</v>
      </c>
      <c r="H31" s="247" t="s">
        <v>61</v>
      </c>
    </row>
    <row r="32" ht="20.1" customHeight="1" spans="1:8">
      <c r="A32" s="250" t="s">
        <v>62</v>
      </c>
      <c r="B32" s="249">
        <f>VLOOKUP(F32,'[14]表二（旧）'!$F$5:$G$1311,2,FALSE)</f>
        <v>0</v>
      </c>
      <c r="C32" s="157"/>
      <c r="D32" s="246" t="str">
        <f>IF(B32=0,"",ROUND(C32/B32*100,1))</f>
        <v/>
      </c>
      <c r="E32" s="244"/>
      <c r="F32" s="247">
        <v>2010305</v>
      </c>
      <c r="G32">
        <f>SUM(C32)</f>
        <v>0</v>
      </c>
      <c r="H32" s="247" t="s">
        <v>62</v>
      </c>
    </row>
    <row r="33" ht="20.1" customHeight="1" spans="1:8">
      <c r="A33" s="251" t="s">
        <v>63</v>
      </c>
      <c r="B33" s="249">
        <f>VLOOKUP(F33,'[14]表二（旧）'!$F$5:$G$1311,2,FALSE)</f>
        <v>0</v>
      </c>
      <c r="C33" s="157"/>
      <c r="D33" s="246" t="str">
        <f>IF(B33=0,"",ROUND(C33/B33*100,1))</f>
        <v/>
      </c>
      <c r="E33" s="244"/>
      <c r="F33" s="247">
        <v>2010306</v>
      </c>
      <c r="G33">
        <f>SUM(C33)</f>
        <v>0</v>
      </c>
      <c r="H33" s="247" t="s">
        <v>63</v>
      </c>
    </row>
    <row r="34" ht="20.1" customHeight="1" spans="1:8">
      <c r="A34" s="248" t="s">
        <v>64</v>
      </c>
      <c r="B34" s="249">
        <f>VLOOKUP(F34,'[14]表二（旧）'!$F$5:$G$1311,2,FALSE)</f>
        <v>349</v>
      </c>
      <c r="C34" s="157">
        <v>200</v>
      </c>
      <c r="D34" s="246">
        <f>IF(B34=0,"",ROUND(C34/B34*100,1))</f>
        <v>57.3</v>
      </c>
      <c r="E34" s="244"/>
      <c r="F34" s="247">
        <v>2010308</v>
      </c>
      <c r="G34">
        <f>SUM(C34)</f>
        <v>200</v>
      </c>
      <c r="H34" s="247" t="s">
        <v>64</v>
      </c>
    </row>
    <row r="35" ht="20.1" customHeight="1" spans="1:8">
      <c r="A35" s="250" t="s">
        <v>65</v>
      </c>
      <c r="B35" s="249">
        <f>VLOOKUP(F35,'[14]表二（旧）'!$F$5:$G$1311,2,FALSE)</f>
        <v>0</v>
      </c>
      <c r="C35" s="157"/>
      <c r="D35" s="246" t="str">
        <f>IF(B35=0,"",ROUND(C35/B35*100,1))</f>
        <v/>
      </c>
      <c r="E35" s="244"/>
      <c r="F35" s="247">
        <v>2010309</v>
      </c>
      <c r="G35">
        <f>SUM(C35)</f>
        <v>0</v>
      </c>
      <c r="H35" s="247" t="s">
        <v>65</v>
      </c>
    </row>
    <row r="36" ht="20.1" customHeight="1" spans="1:8">
      <c r="A36" s="250" t="s">
        <v>53</v>
      </c>
      <c r="B36" s="249">
        <f>VLOOKUP(F36,'[14]表二（旧）'!$F$5:$G$1311,2,FALSE)</f>
        <v>746</v>
      </c>
      <c r="C36" s="157">
        <v>559</v>
      </c>
      <c r="D36" s="246">
        <f>IF(B36=0,"",ROUND(C36/B36*100,1))</f>
        <v>74.9</v>
      </c>
      <c r="E36" s="244"/>
      <c r="F36" s="247">
        <v>2010350</v>
      </c>
      <c r="G36">
        <f>SUM(C36)</f>
        <v>559</v>
      </c>
      <c r="H36" s="247" t="s">
        <v>53</v>
      </c>
    </row>
    <row r="37" ht="20.1" customHeight="1" spans="1:8">
      <c r="A37" s="250" t="s">
        <v>66</v>
      </c>
      <c r="B37" s="249">
        <f>VLOOKUP(F37,'[14]表二（旧）'!$F$5:$G$1311,2,FALSE)</f>
        <v>7508</v>
      </c>
      <c r="C37" s="157">
        <v>1327</v>
      </c>
      <c r="D37" s="246">
        <f>IF(B37=0,"",ROUND(C37/B37*100,1))</f>
        <v>17.7</v>
      </c>
      <c r="E37" s="244"/>
      <c r="F37" s="247">
        <v>2010399</v>
      </c>
      <c r="G37">
        <f>SUM(C37)</f>
        <v>1327</v>
      </c>
      <c r="H37" s="247" t="s">
        <v>66</v>
      </c>
    </row>
    <row r="38" ht="20.1" customHeight="1" spans="1:8">
      <c r="A38" s="248" t="s">
        <v>67</v>
      </c>
      <c r="B38" s="245">
        <f>SUM(B39:B49)</f>
        <v>1381</v>
      </c>
      <c r="C38" s="245">
        <f>SUM(C39:C49)</f>
        <v>1323</v>
      </c>
      <c r="D38" s="246">
        <f>IF(B38=0,"",ROUND(C38/B38*100,1))</f>
        <v>95.8</v>
      </c>
      <c r="E38" s="244"/>
      <c r="F38" s="247">
        <v>20104</v>
      </c>
      <c r="G38">
        <f>SUM(C38)</f>
        <v>1323</v>
      </c>
      <c r="H38" s="247" t="s">
        <v>67</v>
      </c>
    </row>
    <row r="39" ht="20.1" customHeight="1" spans="1:8">
      <c r="A39" s="248" t="s">
        <v>44</v>
      </c>
      <c r="B39" s="249">
        <f>VLOOKUP(F39,'[14]表二（旧）'!$F$5:$G$1311,2,FALSE)</f>
        <v>955</v>
      </c>
      <c r="C39" s="157">
        <v>861</v>
      </c>
      <c r="D39" s="246">
        <f>IF(B39=0,"",ROUND(C39/B39*100,1))</f>
        <v>90.2</v>
      </c>
      <c r="E39" s="244"/>
      <c r="F39" s="247">
        <v>2010401</v>
      </c>
      <c r="G39">
        <f>SUM(C39)</f>
        <v>861</v>
      </c>
      <c r="H39" s="247" t="s">
        <v>44</v>
      </c>
    </row>
    <row r="40" ht="20.1" customHeight="1" spans="1:8">
      <c r="A40" s="248" t="s">
        <v>45</v>
      </c>
      <c r="B40" s="249">
        <f>VLOOKUP(F40,'[14]表二（旧）'!$F$5:$G$1311,2,FALSE)</f>
        <v>102</v>
      </c>
      <c r="C40" s="157">
        <v>329</v>
      </c>
      <c r="D40" s="246">
        <f>IF(B40=0,"",ROUND(C40/B40*100,1))</f>
        <v>322.5</v>
      </c>
      <c r="E40" s="244"/>
      <c r="F40" s="247">
        <v>2010402</v>
      </c>
      <c r="G40">
        <f>SUM(C40)</f>
        <v>329</v>
      </c>
      <c r="H40" s="247" t="s">
        <v>45</v>
      </c>
    </row>
    <row r="41" ht="20.1" customHeight="1" spans="1:8">
      <c r="A41" s="250" t="s">
        <v>46</v>
      </c>
      <c r="B41" s="249">
        <f>VLOOKUP(F41,'[14]表二（旧）'!$F$5:$G$1311,2,FALSE)</f>
        <v>0</v>
      </c>
      <c r="C41" s="157"/>
      <c r="D41" s="246" t="str">
        <f>IF(B41=0,"",ROUND(C41/B41*100,1))</f>
        <v/>
      </c>
      <c r="E41" s="244"/>
      <c r="F41" s="247">
        <v>2010403</v>
      </c>
      <c r="G41">
        <f>SUM(C41)</f>
        <v>0</v>
      </c>
      <c r="H41" s="247" t="s">
        <v>46</v>
      </c>
    </row>
    <row r="42" ht="20.1" customHeight="1" spans="1:8">
      <c r="A42" s="250" t="s">
        <v>68</v>
      </c>
      <c r="B42" s="249">
        <f>VLOOKUP(F42,'[14]表二（旧）'!$F$5:$G$1311,2,FALSE)</f>
        <v>0</v>
      </c>
      <c r="C42" s="157"/>
      <c r="D42" s="246" t="str">
        <f>IF(B42=0,"",ROUND(C42/B42*100,1))</f>
        <v/>
      </c>
      <c r="E42" s="244"/>
      <c r="F42" s="247">
        <v>2010404</v>
      </c>
      <c r="G42">
        <f>SUM(C42)</f>
        <v>0</v>
      </c>
      <c r="H42" s="247" t="s">
        <v>68</v>
      </c>
    </row>
    <row r="43" ht="20.1" customHeight="1" spans="1:8">
      <c r="A43" s="250" t="s">
        <v>69</v>
      </c>
      <c r="B43" s="249">
        <f>VLOOKUP(F43,'[14]表二（旧）'!$F$5:$G$1311,2,FALSE)</f>
        <v>0</v>
      </c>
      <c r="C43" s="157"/>
      <c r="D43" s="246" t="str">
        <f>IF(B43=0,"",ROUND(C43/B43*100,1))</f>
        <v/>
      </c>
      <c r="E43" s="244"/>
      <c r="F43" s="247">
        <v>2010405</v>
      </c>
      <c r="G43">
        <f>SUM(C43)</f>
        <v>0</v>
      </c>
      <c r="H43" s="247" t="s">
        <v>69</v>
      </c>
    </row>
    <row r="44" ht="20.1" customHeight="1" spans="1:8">
      <c r="A44" s="248" t="s">
        <v>70</v>
      </c>
      <c r="B44" s="249">
        <f>VLOOKUP(F44,'[14]表二（旧）'!$F$5:$G$1311,2,FALSE)</f>
        <v>200</v>
      </c>
      <c r="C44" s="157"/>
      <c r="D44" s="246">
        <f>IF(B44=0,"",ROUND(C44/B44*100,1))</f>
        <v>0</v>
      </c>
      <c r="E44" s="244"/>
      <c r="F44" s="247">
        <v>2010406</v>
      </c>
      <c r="G44">
        <f>SUM(C44)</f>
        <v>0</v>
      </c>
      <c r="H44" s="247" t="s">
        <v>70</v>
      </c>
    </row>
    <row r="45" ht="20.1" customHeight="1" spans="1:8">
      <c r="A45" s="248" t="s">
        <v>71</v>
      </c>
      <c r="B45" s="249">
        <f>VLOOKUP(F45,'[14]表二（旧）'!$F$5:$G$1311,2,FALSE)</f>
        <v>0</v>
      </c>
      <c r="C45" s="157"/>
      <c r="D45" s="246" t="str">
        <f>IF(B45=0,"",ROUND(C45/B45*100,1))</f>
        <v/>
      </c>
      <c r="E45" s="244"/>
      <c r="F45" s="247">
        <v>2010407</v>
      </c>
      <c r="G45">
        <f>SUM(C45)</f>
        <v>0</v>
      </c>
      <c r="H45" s="247" t="s">
        <v>71</v>
      </c>
    </row>
    <row r="46" ht="20.1" customHeight="1" spans="1:8">
      <c r="A46" s="248" t="s">
        <v>72</v>
      </c>
      <c r="B46" s="249">
        <f>VLOOKUP(F46,'[14]表二（旧）'!$F$5:$G$1311,2,FALSE)</f>
        <v>30</v>
      </c>
      <c r="C46" s="157">
        <v>20</v>
      </c>
      <c r="D46" s="246">
        <f>IF(B46=0,"",ROUND(C46/B46*100,1))</f>
        <v>66.7</v>
      </c>
      <c r="E46" s="244"/>
      <c r="F46" s="247">
        <v>2010408</v>
      </c>
      <c r="G46">
        <f>SUM(C46)</f>
        <v>20</v>
      </c>
      <c r="H46" s="247" t="s">
        <v>72</v>
      </c>
    </row>
    <row r="47" ht="20.1" customHeight="1" spans="1:8">
      <c r="A47" s="248" t="s">
        <v>73</v>
      </c>
      <c r="B47" s="249">
        <f>VLOOKUP(F47,'[14]表二（旧）'!$F$5:$G$1311,2,FALSE)</f>
        <v>0</v>
      </c>
      <c r="C47" s="157"/>
      <c r="D47" s="246" t="str">
        <f>IF(B47=0,"",ROUND(C47/B47*100,1))</f>
        <v/>
      </c>
      <c r="E47" s="244"/>
      <c r="F47" s="247">
        <v>2010409</v>
      </c>
      <c r="G47">
        <f>SUM(C47)</f>
        <v>0</v>
      </c>
      <c r="H47" s="248" t="s">
        <v>73</v>
      </c>
    </row>
    <row r="48" ht="20.1" customHeight="1" spans="1:8">
      <c r="A48" s="248" t="s">
        <v>53</v>
      </c>
      <c r="B48" s="249">
        <f>VLOOKUP(F48,'[14]表二（旧）'!$F$5:$G$1311,2,FALSE)</f>
        <v>17</v>
      </c>
      <c r="C48" s="157">
        <v>19</v>
      </c>
      <c r="D48" s="246">
        <f>IF(B48=0,"",ROUND(C48/B48*100,1))</f>
        <v>111.8</v>
      </c>
      <c r="E48" s="244"/>
      <c r="F48" s="247">
        <v>2010450</v>
      </c>
      <c r="G48">
        <f>SUM(C48)</f>
        <v>19</v>
      </c>
      <c r="H48" s="247" t="s">
        <v>53</v>
      </c>
    </row>
    <row r="49" ht="20.1" customHeight="1" spans="1:8">
      <c r="A49" s="250" t="s">
        <v>74</v>
      </c>
      <c r="B49" s="249">
        <f>VLOOKUP(F49,'[14]表二（旧）'!$F$5:$G$1311,2,FALSE)</f>
        <v>77</v>
      </c>
      <c r="C49" s="157">
        <v>94</v>
      </c>
      <c r="D49" s="246">
        <f>IF(B49=0,"",ROUND(C49/B49*100,1))</f>
        <v>122.1</v>
      </c>
      <c r="E49" s="244"/>
      <c r="F49" s="247">
        <v>2010499</v>
      </c>
      <c r="G49">
        <f>SUM(C49)</f>
        <v>94</v>
      </c>
      <c r="H49" s="247" t="s">
        <v>74</v>
      </c>
    </row>
    <row r="50" ht="20.1" customHeight="1" spans="1:8">
      <c r="A50" s="250" t="s">
        <v>75</v>
      </c>
      <c r="B50" s="245">
        <f>SUM(B51:B60)</f>
        <v>914</v>
      </c>
      <c r="C50" s="245">
        <f>SUM(C51:C60)</f>
        <v>1251</v>
      </c>
      <c r="D50" s="246">
        <f>IF(B50=0,"",ROUND(C50/B50*100,1))</f>
        <v>136.9</v>
      </c>
      <c r="E50" s="244"/>
      <c r="F50" s="247">
        <v>20105</v>
      </c>
      <c r="G50">
        <f>SUM(C50)</f>
        <v>1251</v>
      </c>
      <c r="H50" s="247" t="s">
        <v>75</v>
      </c>
    </row>
    <row r="51" ht="20.1" customHeight="1" spans="1:8">
      <c r="A51" s="250" t="s">
        <v>44</v>
      </c>
      <c r="B51" s="249">
        <f>VLOOKUP(F51,'[14]表二（旧）'!$F$5:$G$1311,2,FALSE)</f>
        <v>267</v>
      </c>
      <c r="C51" s="157">
        <v>261</v>
      </c>
      <c r="D51" s="246">
        <f>IF(B51=0,"",ROUND(C51/B51*100,1))</f>
        <v>97.8</v>
      </c>
      <c r="E51" s="244"/>
      <c r="F51" s="247">
        <v>2010501</v>
      </c>
      <c r="G51">
        <f>SUM(C51)</f>
        <v>261</v>
      </c>
      <c r="H51" s="247" t="s">
        <v>44</v>
      </c>
    </row>
    <row r="52" ht="20.1" customHeight="1" spans="1:8">
      <c r="A52" s="244" t="s">
        <v>45</v>
      </c>
      <c r="B52" s="249">
        <f>VLOOKUP(F52,'[14]表二（旧）'!$F$5:$G$1311,2,FALSE)</f>
        <v>0</v>
      </c>
      <c r="C52" s="157"/>
      <c r="D52" s="246" t="str">
        <f>IF(B52=0,"",ROUND(C52/B52*100,1))</f>
        <v/>
      </c>
      <c r="E52" s="244"/>
      <c r="F52" s="247">
        <v>2010502</v>
      </c>
      <c r="G52">
        <f>SUM(C52)</f>
        <v>0</v>
      </c>
      <c r="H52" s="247" t="s">
        <v>45</v>
      </c>
    </row>
    <row r="53" ht="20.1" customHeight="1" spans="1:8">
      <c r="A53" s="248" t="s">
        <v>46</v>
      </c>
      <c r="B53" s="249">
        <f>VLOOKUP(F53,'[14]表二（旧）'!$F$5:$G$1311,2,FALSE)</f>
        <v>0</v>
      </c>
      <c r="C53" s="157"/>
      <c r="D53" s="246" t="str">
        <f>IF(B53=0,"",ROUND(C53/B53*100,1))</f>
        <v/>
      </c>
      <c r="E53" s="244"/>
      <c r="F53" s="247">
        <v>2010503</v>
      </c>
      <c r="G53">
        <f>SUM(C53)</f>
        <v>0</v>
      </c>
      <c r="H53" s="247" t="s">
        <v>46</v>
      </c>
    </row>
    <row r="54" ht="20.1" customHeight="1" spans="1:8">
      <c r="A54" s="248" t="s">
        <v>76</v>
      </c>
      <c r="B54" s="249">
        <f>VLOOKUP(F54,'[14]表二（旧）'!$F$5:$G$1311,2,FALSE)</f>
        <v>0</v>
      </c>
      <c r="C54" s="157"/>
      <c r="D54" s="246" t="str">
        <f>IF(B54=0,"",ROUND(C54/B54*100,1))</f>
        <v/>
      </c>
      <c r="E54" s="244"/>
      <c r="F54" s="247">
        <v>2010504</v>
      </c>
      <c r="G54">
        <f>SUM(C54)</f>
        <v>0</v>
      </c>
      <c r="H54" s="247" t="s">
        <v>76</v>
      </c>
    </row>
    <row r="55" ht="20.1" customHeight="1" spans="1:8">
      <c r="A55" s="248" t="s">
        <v>77</v>
      </c>
      <c r="B55" s="249">
        <f>VLOOKUP(F55,'[14]表二（旧）'!$F$5:$G$1311,2,FALSE)</f>
        <v>90</v>
      </c>
      <c r="C55" s="157">
        <v>88</v>
      </c>
      <c r="D55" s="246">
        <f>IF(B55=0,"",ROUND(C55/B55*100,1))</f>
        <v>97.8</v>
      </c>
      <c r="E55" s="244"/>
      <c r="F55" s="247">
        <v>2010505</v>
      </c>
      <c r="G55">
        <f>SUM(C55)</f>
        <v>88</v>
      </c>
      <c r="H55" s="247" t="s">
        <v>77</v>
      </c>
    </row>
    <row r="56" ht="20.1" customHeight="1" spans="1:8">
      <c r="A56" s="250" t="s">
        <v>78</v>
      </c>
      <c r="B56" s="249">
        <f>VLOOKUP(F56,'[14]表二（旧）'!$F$5:$G$1311,2,FALSE)</f>
        <v>198</v>
      </c>
      <c r="C56" s="157">
        <v>320</v>
      </c>
      <c r="D56" s="246">
        <f>IF(B56=0,"",ROUND(C56/B56*100,1))</f>
        <v>161.6</v>
      </c>
      <c r="E56" s="244"/>
      <c r="F56" s="247">
        <v>2010506</v>
      </c>
      <c r="G56">
        <f>SUM(C56)</f>
        <v>320</v>
      </c>
      <c r="H56" s="247" t="s">
        <v>78</v>
      </c>
    </row>
    <row r="57" ht="20.1" customHeight="1" spans="1:8">
      <c r="A57" s="250" t="s">
        <v>79</v>
      </c>
      <c r="B57" s="249">
        <f>VLOOKUP(F57,'[14]表二（旧）'!$F$5:$G$1311,2,FALSE)</f>
        <v>150</v>
      </c>
      <c r="C57" s="157">
        <v>60</v>
      </c>
      <c r="D57" s="246">
        <f>IF(B57=0,"",ROUND(C57/B57*100,1))</f>
        <v>40</v>
      </c>
      <c r="E57" s="244"/>
      <c r="F57" s="247">
        <v>2010507</v>
      </c>
      <c r="G57">
        <f>SUM(C57)</f>
        <v>60</v>
      </c>
      <c r="H57" s="247" t="s">
        <v>79</v>
      </c>
    </row>
    <row r="58" ht="20.1" customHeight="1" spans="1:8">
      <c r="A58" s="250" t="s">
        <v>80</v>
      </c>
      <c r="B58" s="249">
        <f>VLOOKUP(F58,'[14]表二（旧）'!$F$5:$G$1311,2,FALSE)</f>
        <v>35</v>
      </c>
      <c r="C58" s="157">
        <v>60</v>
      </c>
      <c r="D58" s="246">
        <f>IF(B58=0,"",ROUND(C58/B58*100,1))</f>
        <v>171.4</v>
      </c>
      <c r="E58" s="244"/>
      <c r="F58" s="247">
        <v>2010508</v>
      </c>
      <c r="G58">
        <f>SUM(C58)</f>
        <v>60</v>
      </c>
      <c r="H58" s="247" t="s">
        <v>80</v>
      </c>
    </row>
    <row r="59" ht="20.1" customHeight="1" spans="1:8">
      <c r="A59" s="248" t="s">
        <v>53</v>
      </c>
      <c r="B59" s="249">
        <f>VLOOKUP(F59,'[14]表二（旧）'!$F$5:$G$1311,2,FALSE)</f>
        <v>75</v>
      </c>
      <c r="C59" s="157">
        <v>81</v>
      </c>
      <c r="D59" s="246">
        <f>IF(B59=0,"",ROUND(C59/B59*100,1))</f>
        <v>108</v>
      </c>
      <c r="E59" s="244"/>
      <c r="F59" s="247">
        <v>2010550</v>
      </c>
      <c r="G59">
        <f>SUM(C59)</f>
        <v>81</v>
      </c>
      <c r="H59" s="247" t="s">
        <v>53</v>
      </c>
    </row>
    <row r="60" ht="20.1" customHeight="1" spans="1:8">
      <c r="A60" s="250" t="s">
        <v>81</v>
      </c>
      <c r="B60" s="249">
        <f>VLOOKUP(F60,'[14]表二（旧）'!$F$5:$G$1311,2,FALSE)</f>
        <v>99</v>
      </c>
      <c r="C60" s="157">
        <v>381</v>
      </c>
      <c r="D60" s="246">
        <f>IF(B60=0,"",ROUND(C60/B60*100,1))</f>
        <v>384.8</v>
      </c>
      <c r="E60" s="244"/>
      <c r="F60" s="247">
        <v>2010599</v>
      </c>
      <c r="G60">
        <f>SUM(C60)</f>
        <v>381</v>
      </c>
      <c r="H60" s="247" t="s">
        <v>81</v>
      </c>
    </row>
    <row r="61" ht="20.1" customHeight="1" spans="1:8">
      <c r="A61" s="251" t="s">
        <v>82</v>
      </c>
      <c r="B61" s="245">
        <f>SUM(B62:B71)</f>
        <v>2575</v>
      </c>
      <c r="C61" s="245">
        <f>SUM(C62:C71)</f>
        <v>3042</v>
      </c>
      <c r="D61" s="246">
        <f>IF(B61=0,"",ROUND(C61/B61*100,1))</f>
        <v>118.1</v>
      </c>
      <c r="E61" s="244"/>
      <c r="F61" s="247">
        <v>20106</v>
      </c>
      <c r="G61">
        <f>SUM(C61)</f>
        <v>3042</v>
      </c>
      <c r="H61" s="247" t="s">
        <v>82</v>
      </c>
    </row>
    <row r="62" ht="20.1" customHeight="1" spans="1:8">
      <c r="A62" s="250" t="s">
        <v>44</v>
      </c>
      <c r="B62" s="249">
        <f>VLOOKUP(F62,'[14]表二（旧）'!$F$5:$G$1311,2,FALSE)</f>
        <v>825</v>
      </c>
      <c r="C62" s="157">
        <v>1144</v>
      </c>
      <c r="D62" s="246">
        <f>IF(B62=0,"",ROUND(C62/B62*100,1))</f>
        <v>138.7</v>
      </c>
      <c r="E62" s="244"/>
      <c r="F62" s="247">
        <v>2010601</v>
      </c>
      <c r="G62">
        <f>SUM(C62)</f>
        <v>1144</v>
      </c>
      <c r="H62" s="247" t="s">
        <v>44</v>
      </c>
    </row>
    <row r="63" ht="20.1" customHeight="1" spans="1:8">
      <c r="A63" s="244" t="s">
        <v>45</v>
      </c>
      <c r="B63" s="249">
        <f>VLOOKUP(F63,'[14]表二（旧）'!$F$5:$G$1311,2,FALSE)</f>
        <v>17</v>
      </c>
      <c r="C63" s="157">
        <v>152</v>
      </c>
      <c r="D63" s="246">
        <f>IF(B63=0,"",ROUND(C63/B63*100,1))</f>
        <v>894.1</v>
      </c>
      <c r="E63" s="244"/>
      <c r="F63" s="247">
        <v>2010602</v>
      </c>
      <c r="G63">
        <f>SUM(C63)</f>
        <v>152</v>
      </c>
      <c r="H63" s="247" t="s">
        <v>45</v>
      </c>
    </row>
    <row r="64" ht="20.1" customHeight="1" spans="1:8">
      <c r="A64" s="244" t="s">
        <v>46</v>
      </c>
      <c r="B64" s="249">
        <f>VLOOKUP(F64,'[14]表二（旧）'!$F$5:$G$1311,2,FALSE)</f>
        <v>0</v>
      </c>
      <c r="C64" s="157"/>
      <c r="D64" s="246" t="str">
        <f>IF(B64=0,"",ROUND(C64/B64*100,1))</f>
        <v/>
      </c>
      <c r="E64" s="244"/>
      <c r="F64" s="247">
        <v>2010603</v>
      </c>
      <c r="G64">
        <f>SUM(C64)</f>
        <v>0</v>
      </c>
      <c r="H64" s="247" t="s">
        <v>46</v>
      </c>
    </row>
    <row r="65" ht="20.1" customHeight="1" spans="1:8">
      <c r="A65" s="244" t="s">
        <v>83</v>
      </c>
      <c r="B65" s="249">
        <f>VLOOKUP(F65,'[14]表二（旧）'!$F$5:$G$1311,2,FALSE)</f>
        <v>0</v>
      </c>
      <c r="C65" s="157"/>
      <c r="D65" s="246" t="str">
        <f>IF(B65=0,"",ROUND(C65/B65*100,1))</f>
        <v/>
      </c>
      <c r="E65" s="244"/>
      <c r="F65" s="247">
        <v>2010604</v>
      </c>
      <c r="G65">
        <f>SUM(C65)</f>
        <v>0</v>
      </c>
      <c r="H65" s="247" t="s">
        <v>83</v>
      </c>
    </row>
    <row r="66" ht="20.1" customHeight="1" spans="1:8">
      <c r="A66" s="244" t="s">
        <v>84</v>
      </c>
      <c r="B66" s="249">
        <f>VLOOKUP(F66,'[14]表二（旧）'!$F$5:$G$1311,2,FALSE)</f>
        <v>0</v>
      </c>
      <c r="C66" s="157"/>
      <c r="D66" s="246" t="str">
        <f>IF(B66=0,"",ROUND(C66/B66*100,1))</f>
        <v/>
      </c>
      <c r="E66" s="244"/>
      <c r="F66" s="247">
        <v>2010605</v>
      </c>
      <c r="G66">
        <f>SUM(C66)</f>
        <v>0</v>
      </c>
      <c r="H66" s="247" t="s">
        <v>84</v>
      </c>
    </row>
    <row r="67" ht="20.1" customHeight="1" spans="1:8">
      <c r="A67" s="244" t="s">
        <v>85</v>
      </c>
      <c r="B67" s="249">
        <f>VLOOKUP(F67,'[14]表二（旧）'!$F$5:$G$1311,2,FALSE)</f>
        <v>0</v>
      </c>
      <c r="C67" s="157"/>
      <c r="D67" s="246" t="str">
        <f>IF(B67=0,"",ROUND(C67/B67*100,1))</f>
        <v/>
      </c>
      <c r="E67" s="244"/>
      <c r="F67" s="247">
        <v>2010606</v>
      </c>
      <c r="G67">
        <f>SUM(C67)</f>
        <v>0</v>
      </c>
      <c r="H67" s="247" t="s">
        <v>85</v>
      </c>
    </row>
    <row r="68" ht="20.1" customHeight="1" spans="1:8">
      <c r="A68" s="248" t="s">
        <v>86</v>
      </c>
      <c r="B68" s="249">
        <f>VLOOKUP(F68,'[14]表二（旧）'!$F$5:$G$1311,2,FALSE)</f>
        <v>94</v>
      </c>
      <c r="C68" s="157">
        <v>40</v>
      </c>
      <c r="D68" s="246">
        <f>IF(B68=0,"",ROUND(C68/B68*100,1))</f>
        <v>42.6</v>
      </c>
      <c r="E68" s="244"/>
      <c r="F68" s="247">
        <v>2010607</v>
      </c>
      <c r="G68">
        <f>SUM(C68)</f>
        <v>40</v>
      </c>
      <c r="H68" s="247" t="s">
        <v>86</v>
      </c>
    </row>
    <row r="69" ht="20.1" customHeight="1" spans="1:8">
      <c r="A69" s="250" t="s">
        <v>87</v>
      </c>
      <c r="B69" s="249">
        <f>VLOOKUP(F69,'[14]表二（旧）'!$F$5:$G$1311,2,FALSE)</f>
        <v>0</v>
      </c>
      <c r="C69" s="157"/>
      <c r="D69" s="246" t="str">
        <f t="shared" ref="D69:D132" si="2">IF(B69=0,"",ROUND(C69/B69*100,1))</f>
        <v/>
      </c>
      <c r="E69" s="244"/>
      <c r="F69" s="247">
        <v>2010608</v>
      </c>
      <c r="G69">
        <f t="shared" ref="G69:G132" si="3">SUM(C69)</f>
        <v>0</v>
      </c>
      <c r="H69" s="247" t="s">
        <v>87</v>
      </c>
    </row>
    <row r="70" ht="20.1" customHeight="1" spans="1:8">
      <c r="A70" s="250" t="s">
        <v>53</v>
      </c>
      <c r="B70" s="249">
        <f>VLOOKUP(F70,'[14]表二（旧）'!$F$5:$G$1311,2,FALSE)</f>
        <v>1351</v>
      </c>
      <c r="C70" s="157">
        <v>1536</v>
      </c>
      <c r="D70" s="246">
        <f>IF(B70=0,"",ROUND(C70/B70*100,1))</f>
        <v>113.7</v>
      </c>
      <c r="E70" s="244"/>
      <c r="F70" s="247">
        <v>2010650</v>
      </c>
      <c r="G70">
        <f>SUM(C70)</f>
        <v>1536</v>
      </c>
      <c r="H70" s="247" t="s">
        <v>53</v>
      </c>
    </row>
    <row r="71" ht="20.1" customHeight="1" spans="1:8">
      <c r="A71" s="250" t="s">
        <v>88</v>
      </c>
      <c r="B71" s="249">
        <f>VLOOKUP(F71,'[14]表二（旧）'!$F$5:$G$1311,2,FALSE)</f>
        <v>288</v>
      </c>
      <c r="C71" s="157">
        <v>170</v>
      </c>
      <c r="D71" s="246">
        <f>IF(B71=0,"",ROUND(C71/B71*100,1))</f>
        <v>59</v>
      </c>
      <c r="E71" s="244"/>
      <c r="F71" s="247">
        <v>2010699</v>
      </c>
      <c r="G71">
        <f>SUM(C71)</f>
        <v>170</v>
      </c>
      <c r="H71" s="247" t="s">
        <v>88</v>
      </c>
    </row>
    <row r="72" ht="20.1" customHeight="1" spans="1:8">
      <c r="A72" s="248" t="s">
        <v>89</v>
      </c>
      <c r="B72" s="245">
        <f>SUM(B73:B83)</f>
        <v>0</v>
      </c>
      <c r="C72" s="245">
        <f>SUM(C73:C83)</f>
        <v>0</v>
      </c>
      <c r="D72" s="246" t="str">
        <f>IF(B72=0,"",ROUND(C72/B72*100,1))</f>
        <v/>
      </c>
      <c r="E72" s="244"/>
      <c r="F72" s="247">
        <v>20107</v>
      </c>
      <c r="G72">
        <f>SUM(C72)</f>
        <v>0</v>
      </c>
      <c r="H72" s="247" t="s">
        <v>89</v>
      </c>
    </row>
    <row r="73" ht="20.1" customHeight="1" spans="1:8">
      <c r="A73" s="248" t="s">
        <v>44</v>
      </c>
      <c r="B73" s="249">
        <f>VLOOKUP(F73,'[14]表二（旧）'!$F$5:$G$1311,2,FALSE)</f>
        <v>0</v>
      </c>
      <c r="C73" s="157"/>
      <c r="D73" s="246" t="str">
        <f>IF(B73=0,"",ROUND(C73/B73*100,1))</f>
        <v/>
      </c>
      <c r="E73" s="244"/>
      <c r="F73" s="247">
        <v>2010701</v>
      </c>
      <c r="G73">
        <f>SUM(C73)</f>
        <v>0</v>
      </c>
      <c r="H73" s="247" t="s">
        <v>44</v>
      </c>
    </row>
    <row r="74" ht="20.1" customHeight="1" spans="1:8">
      <c r="A74" s="248" t="s">
        <v>45</v>
      </c>
      <c r="B74" s="249">
        <f>VLOOKUP(F74,'[14]表二（旧）'!$F$5:$G$1311,2,FALSE)</f>
        <v>0</v>
      </c>
      <c r="C74" s="157"/>
      <c r="D74" s="246" t="str">
        <f>IF(B74=0,"",ROUND(C74/B74*100,1))</f>
        <v/>
      </c>
      <c r="E74" s="244"/>
      <c r="F74" s="247">
        <v>2010702</v>
      </c>
      <c r="G74">
        <f>SUM(C74)</f>
        <v>0</v>
      </c>
      <c r="H74" s="247" t="s">
        <v>45</v>
      </c>
    </row>
    <row r="75" ht="20.1" customHeight="1" spans="1:8">
      <c r="A75" s="250" t="s">
        <v>46</v>
      </c>
      <c r="B75" s="249">
        <f>VLOOKUP(F75,'[14]表二（旧）'!$F$5:$G$1311,2,FALSE)</f>
        <v>0</v>
      </c>
      <c r="C75" s="157"/>
      <c r="D75" s="246" t="str">
        <f>IF(B75=0,"",ROUND(C75/B75*100,1))</f>
        <v/>
      </c>
      <c r="E75" s="244"/>
      <c r="F75" s="247">
        <v>2010703</v>
      </c>
      <c r="G75">
        <f>SUM(C75)</f>
        <v>0</v>
      </c>
      <c r="H75" s="247" t="s">
        <v>46</v>
      </c>
    </row>
    <row r="76" ht="20.1" customHeight="1" spans="1:8">
      <c r="A76" s="250" t="s">
        <v>90</v>
      </c>
      <c r="B76" s="249">
        <f>VLOOKUP(F76,'[14]表二（旧）'!$F$5:$G$1311,2,FALSE)</f>
        <v>0</v>
      </c>
      <c r="C76" s="157"/>
      <c r="D76" s="246" t="str">
        <f>IF(B76=0,"",ROUND(C76/B76*100,1))</f>
        <v/>
      </c>
      <c r="E76" s="244"/>
      <c r="F76" s="247">
        <v>2010704</v>
      </c>
      <c r="G76">
        <f>SUM(C76)</f>
        <v>0</v>
      </c>
      <c r="H76" s="247" t="s">
        <v>90</v>
      </c>
    </row>
    <row r="77" ht="20.1" customHeight="1" spans="1:8">
      <c r="A77" s="250" t="s">
        <v>91</v>
      </c>
      <c r="B77" s="249">
        <f>VLOOKUP(F77,'[14]表二（旧）'!$F$5:$G$1311,2,FALSE)</f>
        <v>0</v>
      </c>
      <c r="C77" s="157"/>
      <c r="D77" s="246" t="str">
        <f>IF(B77=0,"",ROUND(C77/B77*100,1))</f>
        <v/>
      </c>
      <c r="E77" s="244"/>
      <c r="F77" s="247">
        <v>2010705</v>
      </c>
      <c r="G77">
        <f>SUM(C77)</f>
        <v>0</v>
      </c>
      <c r="H77" s="247" t="s">
        <v>91</v>
      </c>
    </row>
    <row r="78" ht="20.1" customHeight="1" spans="1:8">
      <c r="A78" s="244" t="s">
        <v>92</v>
      </c>
      <c r="B78" s="249">
        <f>VLOOKUP(F78,'[14]表二（旧）'!$F$5:$G$1311,2,FALSE)</f>
        <v>0</v>
      </c>
      <c r="C78" s="157"/>
      <c r="D78" s="246" t="str">
        <f>IF(B78=0,"",ROUND(C78/B78*100,1))</f>
        <v/>
      </c>
      <c r="E78" s="244"/>
      <c r="F78" s="247">
        <v>2010706</v>
      </c>
      <c r="G78">
        <f>SUM(C78)</f>
        <v>0</v>
      </c>
      <c r="H78" s="247" t="s">
        <v>92</v>
      </c>
    </row>
    <row r="79" ht="20.1" customHeight="1" spans="1:8">
      <c r="A79" s="248" t="s">
        <v>93</v>
      </c>
      <c r="B79" s="249">
        <f>VLOOKUP(F79,'[14]表二（旧）'!$F$5:$G$1311,2,FALSE)</f>
        <v>0</v>
      </c>
      <c r="C79" s="157"/>
      <c r="D79" s="246" t="str">
        <f>IF(B79=0,"",ROUND(C79/B79*100,1))</f>
        <v/>
      </c>
      <c r="E79" s="244"/>
      <c r="F79" s="247">
        <v>2010707</v>
      </c>
      <c r="G79">
        <f>SUM(C79)</f>
        <v>0</v>
      </c>
      <c r="H79" s="247" t="s">
        <v>93</v>
      </c>
    </row>
    <row r="80" ht="20.1" customHeight="1" spans="1:8">
      <c r="A80" s="248" t="s">
        <v>94</v>
      </c>
      <c r="B80" s="249">
        <f>VLOOKUP(F80,'[14]表二（旧）'!$F$5:$G$1311,2,FALSE)</f>
        <v>0</v>
      </c>
      <c r="C80" s="157"/>
      <c r="D80" s="246" t="str">
        <f>IF(B80=0,"",ROUND(C80/B80*100,1))</f>
        <v/>
      </c>
      <c r="E80" s="244"/>
      <c r="F80" s="247">
        <v>2010708</v>
      </c>
      <c r="G80">
        <f>SUM(C80)</f>
        <v>0</v>
      </c>
      <c r="H80" s="247" t="s">
        <v>94</v>
      </c>
    </row>
    <row r="81" ht="20.1" customHeight="1" spans="1:8">
      <c r="A81" s="248" t="s">
        <v>86</v>
      </c>
      <c r="B81" s="249">
        <f>VLOOKUP(F81,'[14]表二（旧）'!$F$5:$G$1311,2,FALSE)</f>
        <v>0</v>
      </c>
      <c r="C81" s="157"/>
      <c r="D81" s="246" t="str">
        <f>IF(B81=0,"",ROUND(C81/B81*100,1))</f>
        <v/>
      </c>
      <c r="E81" s="244"/>
      <c r="F81" s="247">
        <v>2010709</v>
      </c>
      <c r="G81">
        <f>SUM(C81)</f>
        <v>0</v>
      </c>
      <c r="H81" s="247" t="s">
        <v>86</v>
      </c>
    </row>
    <row r="82" ht="20.1" customHeight="1" spans="1:8">
      <c r="A82" s="250" t="s">
        <v>53</v>
      </c>
      <c r="B82" s="249">
        <f>VLOOKUP(F82,'[14]表二（旧）'!$F$5:$G$1311,2,FALSE)</f>
        <v>0</v>
      </c>
      <c r="C82" s="157"/>
      <c r="D82" s="246" t="str">
        <f>IF(B82=0,"",ROUND(C82/B82*100,1))</f>
        <v/>
      </c>
      <c r="E82" s="244"/>
      <c r="F82" s="247">
        <v>2010750</v>
      </c>
      <c r="G82">
        <f>SUM(C82)</f>
        <v>0</v>
      </c>
      <c r="H82" s="247" t="s">
        <v>53</v>
      </c>
    </row>
    <row r="83" ht="20.1" customHeight="1" spans="1:8">
      <c r="A83" s="250" t="s">
        <v>95</v>
      </c>
      <c r="B83" s="249">
        <f>VLOOKUP(F83,'[14]表二（旧）'!$F$5:$G$1311,2,FALSE)</f>
        <v>0</v>
      </c>
      <c r="C83" s="157"/>
      <c r="D83" s="246" t="str">
        <f>IF(B83=0,"",ROUND(C83/B83*100,1))</f>
        <v/>
      </c>
      <c r="E83" s="244"/>
      <c r="F83" s="247">
        <v>2010799</v>
      </c>
      <c r="G83">
        <f>SUM(C83)</f>
        <v>0</v>
      </c>
      <c r="H83" s="247" t="s">
        <v>95</v>
      </c>
    </row>
    <row r="84" ht="20.1" customHeight="1" spans="1:8">
      <c r="A84" s="250" t="s">
        <v>96</v>
      </c>
      <c r="B84" s="245">
        <f>SUM(B85:B92)</f>
        <v>491</v>
      </c>
      <c r="C84" s="245">
        <f>SUM(C85:C92)</f>
        <v>599</v>
      </c>
      <c r="D84" s="246">
        <f>IF(B84=0,"",ROUND(C84/B84*100,1))</f>
        <v>122</v>
      </c>
      <c r="E84" s="244"/>
      <c r="F84" s="247">
        <v>20108</v>
      </c>
      <c r="G84">
        <f>SUM(C84)</f>
        <v>599</v>
      </c>
      <c r="H84" s="247" t="s">
        <v>96</v>
      </c>
    </row>
    <row r="85" ht="20.1" customHeight="1" spans="1:8">
      <c r="A85" s="248" t="s">
        <v>44</v>
      </c>
      <c r="B85" s="249">
        <f>VLOOKUP(F85,'[14]表二（旧）'!$F$5:$G$1311,2,FALSE)</f>
        <v>223</v>
      </c>
      <c r="C85" s="157">
        <v>258</v>
      </c>
      <c r="D85" s="246">
        <f>IF(B85=0,"",ROUND(C85/B85*100,1))</f>
        <v>115.7</v>
      </c>
      <c r="E85" s="244"/>
      <c r="F85" s="247">
        <v>2010801</v>
      </c>
      <c r="G85">
        <f>SUM(C85)</f>
        <v>258</v>
      </c>
      <c r="H85" s="247" t="s">
        <v>44</v>
      </c>
    </row>
    <row r="86" ht="20.1" customHeight="1" spans="1:8">
      <c r="A86" s="248" t="s">
        <v>45</v>
      </c>
      <c r="B86" s="249">
        <f>VLOOKUP(F86,'[14]表二（旧）'!$F$5:$G$1311,2,FALSE)</f>
        <v>0</v>
      </c>
      <c r="C86" s="157"/>
      <c r="D86" s="246" t="str">
        <f>IF(B86=0,"",ROUND(C86/B86*100,1))</f>
        <v/>
      </c>
      <c r="E86" s="244"/>
      <c r="F86" s="247">
        <v>2010802</v>
      </c>
      <c r="G86">
        <f>SUM(C86)</f>
        <v>0</v>
      </c>
      <c r="H86" s="247" t="s">
        <v>45</v>
      </c>
    </row>
    <row r="87" ht="20.1" customHeight="1" spans="1:8">
      <c r="A87" s="248" t="s">
        <v>46</v>
      </c>
      <c r="B87" s="249">
        <f>VLOOKUP(F87,'[14]表二（旧）'!$F$5:$G$1311,2,FALSE)</f>
        <v>0</v>
      </c>
      <c r="C87" s="157"/>
      <c r="D87" s="246" t="str">
        <f>IF(B87=0,"",ROUND(C87/B87*100,1))</f>
        <v/>
      </c>
      <c r="E87" s="244"/>
      <c r="F87" s="247">
        <v>2010803</v>
      </c>
      <c r="G87">
        <f>SUM(C87)</f>
        <v>0</v>
      </c>
      <c r="H87" s="247" t="s">
        <v>46</v>
      </c>
    </row>
    <row r="88" ht="20.1" customHeight="1" spans="1:8">
      <c r="A88" s="252" t="s">
        <v>97</v>
      </c>
      <c r="B88" s="249">
        <f>VLOOKUP(F88,'[14]表二（旧）'!$F$5:$G$1311,2,FALSE)</f>
        <v>238</v>
      </c>
      <c r="C88" s="157">
        <v>341</v>
      </c>
      <c r="D88" s="246">
        <f>IF(B88=0,"",ROUND(C88/B88*100,1))</f>
        <v>143.3</v>
      </c>
      <c r="E88" s="244"/>
      <c r="F88" s="247">
        <v>2010804</v>
      </c>
      <c r="G88">
        <f>SUM(C88)</f>
        <v>341</v>
      </c>
      <c r="H88" s="247" t="s">
        <v>97</v>
      </c>
    </row>
    <row r="89" ht="20.1" customHeight="1" spans="1:8">
      <c r="A89" s="250" t="s">
        <v>98</v>
      </c>
      <c r="B89" s="249">
        <f>VLOOKUP(F89,'[14]表二（旧）'!$F$5:$G$1311,2,FALSE)</f>
        <v>0</v>
      </c>
      <c r="C89" s="157"/>
      <c r="D89" s="246" t="str">
        <f>IF(B89=0,"",ROUND(C89/B89*100,1))</f>
        <v/>
      </c>
      <c r="E89" s="244"/>
      <c r="F89" s="247">
        <v>2010805</v>
      </c>
      <c r="G89">
        <f>SUM(C89)</f>
        <v>0</v>
      </c>
      <c r="H89" s="247" t="s">
        <v>98</v>
      </c>
    </row>
    <row r="90" ht="20.1" customHeight="1" spans="1:8">
      <c r="A90" s="250" t="s">
        <v>86</v>
      </c>
      <c r="B90" s="249">
        <f>VLOOKUP(F90,'[14]表二（旧）'!$F$5:$G$1311,2,FALSE)</f>
        <v>30</v>
      </c>
      <c r="C90" s="157"/>
      <c r="D90" s="246">
        <f>IF(B90=0,"",ROUND(C90/B90*100,1))</f>
        <v>0</v>
      </c>
      <c r="E90" s="244"/>
      <c r="F90" s="247">
        <v>2010806</v>
      </c>
      <c r="G90">
        <f>SUM(C90)</f>
        <v>0</v>
      </c>
      <c r="H90" s="247" t="s">
        <v>86</v>
      </c>
    </row>
    <row r="91" ht="20.1" customHeight="1" spans="1:8">
      <c r="A91" s="250" t="s">
        <v>53</v>
      </c>
      <c r="B91" s="249">
        <f>VLOOKUP(F91,'[14]表二（旧）'!$F$5:$G$1311,2,FALSE)</f>
        <v>0</v>
      </c>
      <c r="C91" s="157"/>
      <c r="D91" s="246" t="str">
        <f>IF(B91=0,"",ROUND(C91/B91*100,1))</f>
        <v/>
      </c>
      <c r="E91" s="244"/>
      <c r="F91" s="247">
        <v>2010850</v>
      </c>
      <c r="G91">
        <f>SUM(C91)</f>
        <v>0</v>
      </c>
      <c r="H91" s="247" t="s">
        <v>53</v>
      </c>
    </row>
    <row r="92" ht="20.1" customHeight="1" spans="1:8">
      <c r="A92" s="244" t="s">
        <v>99</v>
      </c>
      <c r="B92" s="249">
        <f>VLOOKUP(F92,'[14]表二（旧）'!$F$5:$G$1311,2,FALSE)</f>
        <v>0</v>
      </c>
      <c r="C92" s="157"/>
      <c r="D92" s="246" t="str">
        <f>IF(B92=0,"",ROUND(C92/B92*100,1))</f>
        <v/>
      </c>
      <c r="E92" s="244"/>
      <c r="F92" s="247">
        <v>2010899</v>
      </c>
      <c r="G92">
        <f>SUM(C92)</f>
        <v>0</v>
      </c>
      <c r="H92" s="247" t="s">
        <v>99</v>
      </c>
    </row>
    <row r="93" ht="20.1" customHeight="1" spans="1:8">
      <c r="A93" s="248" t="s">
        <v>100</v>
      </c>
      <c r="B93" s="245">
        <f>SUM(B94:B106)</f>
        <v>0</v>
      </c>
      <c r="C93" s="245">
        <f>SUM(C94:C106)</f>
        <v>0</v>
      </c>
      <c r="D93" s="246" t="str">
        <f>IF(B93=0,"",ROUND(C93/B93*100,1))</f>
        <v/>
      </c>
      <c r="E93" s="244"/>
      <c r="F93" s="247">
        <v>20109</v>
      </c>
      <c r="G93">
        <f>SUM(C93)</f>
        <v>0</v>
      </c>
      <c r="H93" s="247" t="s">
        <v>100</v>
      </c>
    </row>
    <row r="94" ht="20.1" customHeight="1" spans="1:8">
      <c r="A94" s="248" t="s">
        <v>44</v>
      </c>
      <c r="B94" s="249">
        <f>VLOOKUP(F94,'[14]表二（旧）'!$F$5:$G$1311,2,FALSE)</f>
        <v>0</v>
      </c>
      <c r="C94" s="157"/>
      <c r="D94" s="246" t="str">
        <f>IF(B94=0,"",ROUND(C94/B94*100,1))</f>
        <v/>
      </c>
      <c r="E94" s="244"/>
      <c r="F94" s="247">
        <v>2010901</v>
      </c>
      <c r="G94">
        <f>SUM(C94)</f>
        <v>0</v>
      </c>
      <c r="H94" s="247" t="s">
        <v>44</v>
      </c>
    </row>
    <row r="95" ht="20.1" customHeight="1" spans="1:8">
      <c r="A95" s="250" t="s">
        <v>45</v>
      </c>
      <c r="B95" s="249">
        <f>VLOOKUP(F95,'[14]表二（旧）'!$F$5:$G$1311,2,FALSE)</f>
        <v>0</v>
      </c>
      <c r="C95" s="157"/>
      <c r="D95" s="246" t="str">
        <f>IF(B95=0,"",ROUND(C95/B95*100,1))</f>
        <v/>
      </c>
      <c r="E95" s="244"/>
      <c r="F95" s="247">
        <v>2010902</v>
      </c>
      <c r="G95">
        <f>SUM(C95)</f>
        <v>0</v>
      </c>
      <c r="H95" s="247" t="s">
        <v>45</v>
      </c>
    </row>
    <row r="96" ht="20.1" customHeight="1" spans="1:8">
      <c r="A96" s="250" t="s">
        <v>46</v>
      </c>
      <c r="B96" s="249">
        <f>VLOOKUP(F96,'[14]表二（旧）'!$F$5:$G$1311,2,FALSE)</f>
        <v>0</v>
      </c>
      <c r="C96" s="157"/>
      <c r="D96" s="246" t="str">
        <f>IF(B96=0,"",ROUND(C96/B96*100,1))</f>
        <v/>
      </c>
      <c r="E96" s="244"/>
      <c r="F96" s="247">
        <v>2010903</v>
      </c>
      <c r="G96">
        <f>SUM(C96)</f>
        <v>0</v>
      </c>
      <c r="H96" s="247" t="s">
        <v>46</v>
      </c>
    </row>
    <row r="97" ht="20.1" customHeight="1" spans="1:8">
      <c r="A97" s="253" t="s">
        <v>101</v>
      </c>
      <c r="B97" s="157"/>
      <c r="C97" s="157"/>
      <c r="D97" s="246" t="str">
        <f>IF(B97=0,"",ROUND(C97/B97*100,1))</f>
        <v/>
      </c>
      <c r="E97" s="244"/>
      <c r="F97" s="247"/>
      <c r="G97">
        <f>SUM(C97)</f>
        <v>0</v>
      </c>
      <c r="H97" s="247"/>
    </row>
    <row r="98" ht="20.1" customHeight="1" spans="1:8">
      <c r="A98" s="248" t="s">
        <v>102</v>
      </c>
      <c r="B98" s="249">
        <f>VLOOKUP(F98,'[14]表二（旧）'!$F$5:$G$1311,2,FALSE)</f>
        <v>0</v>
      </c>
      <c r="C98" s="157"/>
      <c r="D98" s="246" t="str">
        <f>IF(B98=0,"",ROUND(C98/B98*100,1))</f>
        <v/>
      </c>
      <c r="E98" s="244"/>
      <c r="F98" s="247">
        <v>2010905</v>
      </c>
      <c r="G98">
        <f>SUM(C98)</f>
        <v>0</v>
      </c>
      <c r="H98" s="247" t="s">
        <v>102</v>
      </c>
    </row>
    <row r="99" ht="20.1" customHeight="1" spans="1:8">
      <c r="A99" s="254" t="s">
        <v>103</v>
      </c>
      <c r="B99" s="249">
        <f>VLOOKUP(F99,'[14]表二（旧）'!$F$5:$G$1311,2,FALSE)</f>
        <v>0</v>
      </c>
      <c r="C99" s="157"/>
      <c r="D99" s="246" t="str">
        <f>IF(B99=0,"",ROUND(C99/B99*100,1))</f>
        <v/>
      </c>
      <c r="E99" s="244"/>
      <c r="F99" s="247">
        <v>2010907</v>
      </c>
      <c r="G99">
        <f>SUM(C99)</f>
        <v>0</v>
      </c>
      <c r="H99" s="247" t="s">
        <v>103</v>
      </c>
    </row>
    <row r="100" ht="20.1" customHeight="1" spans="1:8">
      <c r="A100" s="248" t="s">
        <v>86</v>
      </c>
      <c r="B100" s="249">
        <f>VLOOKUP(F100,'[14]表二（旧）'!$F$5:$G$1311,2,FALSE)</f>
        <v>0</v>
      </c>
      <c r="C100" s="157"/>
      <c r="D100" s="246" t="str">
        <f>IF(B100=0,"",ROUND(C100/B100*100,1))</f>
        <v/>
      </c>
      <c r="E100" s="244"/>
      <c r="F100" s="247">
        <v>2010908</v>
      </c>
      <c r="G100">
        <f>SUM(C100)</f>
        <v>0</v>
      </c>
      <c r="H100" s="247" t="s">
        <v>86</v>
      </c>
    </row>
    <row r="101" ht="20.1" customHeight="1" spans="1:8">
      <c r="A101" s="254" t="s">
        <v>104</v>
      </c>
      <c r="B101" s="157"/>
      <c r="C101" s="157"/>
      <c r="D101" s="246" t="str">
        <f>IF(B101=0,"",ROUND(C101/B101*100,1))</f>
        <v/>
      </c>
      <c r="E101" s="244"/>
      <c r="F101" s="247">
        <v>2010909</v>
      </c>
      <c r="G101">
        <f>SUM(C101)</f>
        <v>0</v>
      </c>
      <c r="H101" s="247" t="s">
        <v>104</v>
      </c>
    </row>
    <row r="102" ht="20.1" customHeight="1" spans="1:8">
      <c r="A102" s="254" t="s">
        <v>105</v>
      </c>
      <c r="B102" s="157"/>
      <c r="C102" s="157"/>
      <c r="D102" s="246" t="str">
        <f>IF(B102=0,"",ROUND(C102/B102*100,1))</f>
        <v/>
      </c>
      <c r="E102" s="244"/>
      <c r="F102" s="247">
        <v>2010910</v>
      </c>
      <c r="G102">
        <f>SUM(C102)</f>
        <v>0</v>
      </c>
      <c r="H102" s="247" t="s">
        <v>105</v>
      </c>
    </row>
    <row r="103" ht="20.1" customHeight="1" spans="1:8">
      <c r="A103" s="254" t="s">
        <v>106</v>
      </c>
      <c r="B103" s="157"/>
      <c r="C103" s="157"/>
      <c r="D103" s="246" t="str">
        <f>IF(B103=0,"",ROUND(C103/B103*100,1))</f>
        <v/>
      </c>
      <c r="E103" s="244"/>
      <c r="F103" s="247">
        <v>2010911</v>
      </c>
      <c r="G103">
        <f>SUM(C103)</f>
        <v>0</v>
      </c>
      <c r="H103" s="247" t="s">
        <v>106</v>
      </c>
    </row>
    <row r="104" ht="20.1" customHeight="1" spans="1:8">
      <c r="A104" s="254" t="s">
        <v>107</v>
      </c>
      <c r="B104" s="157"/>
      <c r="C104" s="157"/>
      <c r="D104" s="246" t="str">
        <f>IF(B104=0,"",ROUND(C104/B104*100,1))</f>
        <v/>
      </c>
      <c r="E104" s="244"/>
      <c r="F104" s="247">
        <v>2010912</v>
      </c>
      <c r="G104">
        <f>SUM(C104)</f>
        <v>0</v>
      </c>
      <c r="H104" s="254" t="s">
        <v>107</v>
      </c>
    </row>
    <row r="105" ht="20.1" customHeight="1" spans="1:8">
      <c r="A105" s="250" t="s">
        <v>53</v>
      </c>
      <c r="B105" s="249">
        <f>VLOOKUP(F105,'[14]表二（旧）'!$F$5:$G$1311,2,FALSE)</f>
        <v>0</v>
      </c>
      <c r="C105" s="157"/>
      <c r="D105" s="246" t="str">
        <f>IF(B105=0,"",ROUND(C105/B105*100,1))</f>
        <v/>
      </c>
      <c r="E105" s="244"/>
      <c r="F105" s="247">
        <v>2010950</v>
      </c>
      <c r="G105">
        <f>SUM(C105)</f>
        <v>0</v>
      </c>
      <c r="H105" s="247" t="s">
        <v>53</v>
      </c>
    </row>
    <row r="106" ht="20.1" customHeight="1" spans="1:8">
      <c r="A106" s="250" t="s">
        <v>108</v>
      </c>
      <c r="B106" s="249">
        <f>VLOOKUP(F106,'[14]表二（旧）'!$F$5:$G$1311,2,FALSE)</f>
        <v>0</v>
      </c>
      <c r="C106" s="157"/>
      <c r="D106" s="246" t="str">
        <f>IF(B106=0,"",ROUND(C106/B106*100,1))</f>
        <v/>
      </c>
      <c r="E106" s="244"/>
      <c r="F106" s="247">
        <v>2010999</v>
      </c>
      <c r="G106">
        <f>SUM(C106)</f>
        <v>0</v>
      </c>
      <c r="H106" s="247" t="s">
        <v>108</v>
      </c>
    </row>
    <row r="107" ht="20.1" customHeight="1" spans="1:8">
      <c r="A107" s="250" t="s">
        <v>109</v>
      </c>
      <c r="B107" s="245">
        <f>SUM(B108:B116)</f>
        <v>116</v>
      </c>
      <c r="C107" s="245">
        <f>SUM(C108:C116)</f>
        <v>271</v>
      </c>
      <c r="D107" s="246">
        <f>IF(B107=0,"",ROUND(C107/B107*100,1))</f>
        <v>233.6</v>
      </c>
      <c r="E107" s="244"/>
      <c r="F107" s="247">
        <v>20110</v>
      </c>
      <c r="G107">
        <f>SUM(C107)</f>
        <v>271</v>
      </c>
      <c r="H107" s="247" t="s">
        <v>109</v>
      </c>
    </row>
    <row r="108" ht="20.1" customHeight="1" spans="1:8">
      <c r="A108" s="250" t="s">
        <v>44</v>
      </c>
      <c r="B108" s="249">
        <f>VLOOKUP(F108,'[14]表二（旧）'!$F$5:$G$1311,2,FALSE)</f>
        <v>73</v>
      </c>
      <c r="C108" s="157">
        <v>237</v>
      </c>
      <c r="D108" s="246">
        <f>IF(B108=0,"",ROUND(C108/B108*100,1))</f>
        <v>324.7</v>
      </c>
      <c r="E108" s="244"/>
      <c r="F108" s="247">
        <v>2011001</v>
      </c>
      <c r="G108">
        <f>SUM(C108)</f>
        <v>237</v>
      </c>
      <c r="H108" s="247" t="s">
        <v>44</v>
      </c>
    </row>
    <row r="109" ht="20.1" customHeight="1" spans="1:8">
      <c r="A109" s="248" t="s">
        <v>45</v>
      </c>
      <c r="B109" s="249">
        <f>VLOOKUP(F109,'[14]表二（旧）'!$F$5:$G$1311,2,FALSE)</f>
        <v>0</v>
      </c>
      <c r="C109" s="157"/>
      <c r="D109" s="246" t="str">
        <f>IF(B109=0,"",ROUND(C109/B109*100,1))</f>
        <v/>
      </c>
      <c r="E109" s="244"/>
      <c r="F109" s="247">
        <v>2011002</v>
      </c>
      <c r="G109">
        <f>SUM(C109)</f>
        <v>0</v>
      </c>
      <c r="H109" s="247" t="s">
        <v>45</v>
      </c>
    </row>
    <row r="110" ht="20.1" customHeight="1" spans="1:8">
      <c r="A110" s="248" t="s">
        <v>46</v>
      </c>
      <c r="B110" s="249">
        <f>VLOOKUP(F110,'[14]表二（旧）'!$F$5:$G$1311,2,FALSE)</f>
        <v>0</v>
      </c>
      <c r="C110" s="157"/>
      <c r="D110" s="246" t="str">
        <f>IF(B110=0,"",ROUND(C110/B110*100,1))</f>
        <v/>
      </c>
      <c r="E110" s="244"/>
      <c r="F110" s="247">
        <v>2011003</v>
      </c>
      <c r="G110">
        <f>SUM(C110)</f>
        <v>0</v>
      </c>
      <c r="H110" s="247" t="s">
        <v>46</v>
      </c>
    </row>
    <row r="111" ht="20.1" customHeight="1" spans="1:8">
      <c r="A111" s="248" t="s">
        <v>110</v>
      </c>
      <c r="B111" s="249">
        <f>VLOOKUP(F111,'[14]表二（旧）'!$F$5:$G$1311,2,FALSE)</f>
        <v>0</v>
      </c>
      <c r="C111" s="157"/>
      <c r="D111" s="246" t="str">
        <f>IF(B111=0,"",ROUND(C111/B111*100,1))</f>
        <v/>
      </c>
      <c r="E111" s="244"/>
      <c r="F111" s="247">
        <v>2011004</v>
      </c>
      <c r="G111">
        <f>SUM(C111)</f>
        <v>0</v>
      </c>
      <c r="H111" s="247" t="s">
        <v>110</v>
      </c>
    </row>
    <row r="112" ht="20.1" customHeight="1" spans="1:8">
      <c r="A112" s="250" t="s">
        <v>111</v>
      </c>
      <c r="B112" s="249">
        <f>VLOOKUP(F112,'[14]表二（旧）'!$F$5:$G$1311,2,FALSE)</f>
        <v>0</v>
      </c>
      <c r="C112" s="157"/>
      <c r="D112" s="246" t="str">
        <f>IF(B112=0,"",ROUND(C112/B112*100,1))</f>
        <v/>
      </c>
      <c r="E112" s="244"/>
      <c r="F112" s="247">
        <v>2011005</v>
      </c>
      <c r="G112">
        <f>SUM(C112)</f>
        <v>0</v>
      </c>
      <c r="H112" s="247" t="s">
        <v>111</v>
      </c>
    </row>
    <row r="113" ht="20.1" customHeight="1" spans="1:8">
      <c r="A113" s="250" t="s">
        <v>112</v>
      </c>
      <c r="B113" s="249">
        <f>VLOOKUP(F113,'[14]表二（旧）'!$F$5:$G$1311,2,FALSE)</f>
        <v>0</v>
      </c>
      <c r="C113" s="157"/>
      <c r="D113" s="246" t="str">
        <f>IF(B113=0,"",ROUND(C113/B113*100,1))</f>
        <v/>
      </c>
      <c r="E113" s="244"/>
      <c r="F113" s="247">
        <v>2011007</v>
      </c>
      <c r="G113">
        <f>SUM(C113)</f>
        <v>0</v>
      </c>
      <c r="H113" s="247" t="s">
        <v>112</v>
      </c>
    </row>
    <row r="114" ht="20.1" customHeight="1" spans="1:8">
      <c r="A114" s="248" t="s">
        <v>113</v>
      </c>
      <c r="B114" s="249">
        <f>VLOOKUP(F114,'[14]表二（旧）'!$F$5:$G$1311,2,FALSE)</f>
        <v>0</v>
      </c>
      <c r="C114" s="157"/>
      <c r="D114" s="246" t="str">
        <f>IF(B114=0,"",ROUND(C114/B114*100,1))</f>
        <v/>
      </c>
      <c r="E114" s="244"/>
      <c r="F114" s="247">
        <v>2011008</v>
      </c>
      <c r="G114">
        <f>SUM(C114)</f>
        <v>0</v>
      </c>
      <c r="H114" s="247" t="s">
        <v>113</v>
      </c>
    </row>
    <row r="115" ht="20.1" customHeight="1" spans="1:8">
      <c r="A115" s="252" t="s">
        <v>53</v>
      </c>
      <c r="B115" s="249">
        <f>VLOOKUP(F115,'[14]表二（旧）'!$F$5:$G$1311,2,FALSE)</f>
        <v>23</v>
      </c>
      <c r="C115" s="157">
        <v>27</v>
      </c>
      <c r="D115" s="246">
        <f>IF(B115=0,"",ROUND(C115/B115*100,1))</f>
        <v>117.4</v>
      </c>
      <c r="E115" s="244"/>
      <c r="F115" s="247">
        <v>2011050</v>
      </c>
      <c r="G115">
        <f>SUM(C115)</f>
        <v>27</v>
      </c>
      <c r="H115" s="247" t="s">
        <v>53</v>
      </c>
    </row>
    <row r="116" ht="20.1" customHeight="1" spans="1:8">
      <c r="A116" s="250" t="s">
        <v>114</v>
      </c>
      <c r="B116" s="249">
        <f>VLOOKUP(F116,'[14]表二（旧）'!$F$5:$G$1311,2,FALSE)</f>
        <v>20</v>
      </c>
      <c r="C116" s="157">
        <v>7</v>
      </c>
      <c r="D116" s="246">
        <f>IF(B116=0,"",ROUND(C116/B116*100,1))</f>
        <v>35</v>
      </c>
      <c r="E116" s="244"/>
      <c r="F116" s="247">
        <v>2011099</v>
      </c>
      <c r="G116">
        <f>SUM(C116)</f>
        <v>7</v>
      </c>
      <c r="H116" s="247" t="s">
        <v>114</v>
      </c>
    </row>
    <row r="117" ht="20.1" customHeight="1" spans="1:8">
      <c r="A117" s="255" t="s">
        <v>115</v>
      </c>
      <c r="B117" s="245">
        <f>SUM(B118:B125)</f>
        <v>2347</v>
      </c>
      <c r="C117" s="245">
        <f>SUM(C118:C125)</f>
        <v>2966</v>
      </c>
      <c r="D117" s="246">
        <f>IF(B117=0,"",ROUND(C117/B117*100,1))</f>
        <v>126.4</v>
      </c>
      <c r="E117" s="244"/>
      <c r="F117" s="247">
        <v>20111</v>
      </c>
      <c r="G117">
        <f>SUM(C117)</f>
        <v>2966</v>
      </c>
      <c r="H117" s="247" t="s">
        <v>115</v>
      </c>
    </row>
    <row r="118" ht="20.1" customHeight="1" spans="1:8">
      <c r="A118" s="248" t="s">
        <v>44</v>
      </c>
      <c r="B118" s="249">
        <f>VLOOKUP(F118,'[14]表二（旧）'!$F$5:$G$1311,2,FALSE)</f>
        <v>429</v>
      </c>
      <c r="C118" s="157">
        <v>817</v>
      </c>
      <c r="D118" s="246">
        <f>IF(B118=0,"",ROUND(C118/B118*100,1))</f>
        <v>190.4</v>
      </c>
      <c r="E118" s="244"/>
      <c r="F118" s="247">
        <v>2011101</v>
      </c>
      <c r="G118">
        <f>SUM(C118)</f>
        <v>817</v>
      </c>
      <c r="H118" s="247" t="s">
        <v>44</v>
      </c>
    </row>
    <row r="119" ht="20.1" customHeight="1" spans="1:8">
      <c r="A119" s="248" t="s">
        <v>45</v>
      </c>
      <c r="B119" s="249">
        <f>VLOOKUP(F119,'[14]表二（旧）'!$F$5:$G$1311,2,FALSE)</f>
        <v>580</v>
      </c>
      <c r="C119" s="157">
        <v>696</v>
      </c>
      <c r="D119" s="246">
        <f>IF(B119=0,"",ROUND(C119/B119*100,1))</f>
        <v>120</v>
      </c>
      <c r="E119" s="244"/>
      <c r="F119" s="247">
        <v>2011102</v>
      </c>
      <c r="G119">
        <f>SUM(C119)</f>
        <v>696</v>
      </c>
      <c r="H119" s="247" t="s">
        <v>45</v>
      </c>
    </row>
    <row r="120" ht="20.1" customHeight="1" spans="1:8">
      <c r="A120" s="248" t="s">
        <v>46</v>
      </c>
      <c r="B120" s="249">
        <f>VLOOKUP(F120,'[14]表二（旧）'!$F$5:$G$1311,2,FALSE)</f>
        <v>0</v>
      </c>
      <c r="C120" s="157"/>
      <c r="D120" s="246" t="str">
        <f>IF(B120=0,"",ROUND(C120/B120*100,1))</f>
        <v/>
      </c>
      <c r="E120" s="244"/>
      <c r="F120" s="247">
        <v>2011103</v>
      </c>
      <c r="G120">
        <f>SUM(C120)</f>
        <v>0</v>
      </c>
      <c r="H120" s="247" t="s">
        <v>46</v>
      </c>
    </row>
    <row r="121" ht="20.1" customHeight="1" spans="1:8">
      <c r="A121" s="250" t="s">
        <v>116</v>
      </c>
      <c r="B121" s="249">
        <f>VLOOKUP(F121,'[14]表二（旧）'!$F$5:$G$1311,2,FALSE)</f>
        <v>1290</v>
      </c>
      <c r="C121" s="157">
        <v>1112</v>
      </c>
      <c r="D121" s="246">
        <f>IF(B121=0,"",ROUND(C121/B121*100,1))</f>
        <v>86.2</v>
      </c>
      <c r="E121" s="244"/>
      <c r="F121" s="247">
        <v>2011104</v>
      </c>
      <c r="G121">
        <f>SUM(C121)</f>
        <v>1112</v>
      </c>
      <c r="H121" s="247" t="s">
        <v>116</v>
      </c>
    </row>
    <row r="122" ht="20.1" customHeight="1" spans="1:8">
      <c r="A122" s="250" t="s">
        <v>117</v>
      </c>
      <c r="B122" s="249">
        <f>VLOOKUP(F122,'[14]表二（旧）'!$F$5:$G$1311,2,FALSE)</f>
        <v>0</v>
      </c>
      <c r="C122" s="157"/>
      <c r="D122" s="246" t="str">
        <f>IF(B122=0,"",ROUND(C122/B122*100,1))</f>
        <v/>
      </c>
      <c r="E122" s="244"/>
      <c r="F122" s="247">
        <v>2011105</v>
      </c>
      <c r="G122">
        <f>SUM(C122)</f>
        <v>0</v>
      </c>
      <c r="H122" s="247" t="s">
        <v>117</v>
      </c>
    </row>
    <row r="123" ht="20.1" customHeight="1" spans="1:8">
      <c r="A123" s="250" t="s">
        <v>118</v>
      </c>
      <c r="B123" s="249">
        <f>VLOOKUP(F123,'[14]表二（旧）'!$F$5:$G$1311,2,FALSE)</f>
        <v>0</v>
      </c>
      <c r="C123" s="157"/>
      <c r="D123" s="246" t="str">
        <f>IF(B123=0,"",ROUND(C123/B123*100,1))</f>
        <v/>
      </c>
      <c r="E123" s="244"/>
      <c r="F123" s="247">
        <v>2011106</v>
      </c>
      <c r="G123">
        <f>SUM(C123)</f>
        <v>0</v>
      </c>
      <c r="H123" s="247" t="s">
        <v>118</v>
      </c>
    </row>
    <row r="124" ht="20.1" customHeight="1" spans="1:8">
      <c r="A124" s="248" t="s">
        <v>53</v>
      </c>
      <c r="B124" s="249">
        <f>VLOOKUP(F124,'[14]表二（旧）'!$F$5:$G$1311,2,FALSE)</f>
        <v>28</v>
      </c>
      <c r="C124" s="157">
        <v>116</v>
      </c>
      <c r="D124" s="246">
        <f>IF(B124=0,"",ROUND(C124/B124*100,1))</f>
        <v>414.3</v>
      </c>
      <c r="E124" s="244"/>
      <c r="F124" s="247">
        <v>2011150</v>
      </c>
      <c r="G124">
        <f>SUM(C124)</f>
        <v>116</v>
      </c>
      <c r="H124" s="247" t="s">
        <v>53</v>
      </c>
    </row>
    <row r="125" ht="20.1" customHeight="1" spans="1:8">
      <c r="A125" s="248" t="s">
        <v>119</v>
      </c>
      <c r="B125" s="249">
        <f>VLOOKUP(F125,'[14]表二（旧）'!$F$5:$G$1311,2,FALSE)</f>
        <v>20</v>
      </c>
      <c r="C125" s="157">
        <v>225</v>
      </c>
      <c r="D125" s="246">
        <f>IF(B125=0,"",ROUND(C125/B125*100,1))</f>
        <v>1125</v>
      </c>
      <c r="E125" s="244"/>
      <c r="F125" s="247">
        <v>2011199</v>
      </c>
      <c r="G125">
        <f>SUM(C125)</f>
        <v>225</v>
      </c>
      <c r="H125" s="247" t="s">
        <v>119</v>
      </c>
    </row>
    <row r="126" ht="20.1" customHeight="1" spans="1:8">
      <c r="A126" s="244" t="s">
        <v>120</v>
      </c>
      <c r="B126" s="245">
        <f>SUM(B127:B136)</f>
        <v>856</v>
      </c>
      <c r="C126" s="245">
        <f>SUM(C127:C136)</f>
        <v>679</v>
      </c>
      <c r="D126" s="246">
        <f>IF(B126=0,"",ROUND(C126/B126*100,1))</f>
        <v>79.3</v>
      </c>
      <c r="E126" s="244"/>
      <c r="F126" s="247">
        <v>20113</v>
      </c>
      <c r="G126">
        <f>SUM(C126)</f>
        <v>679</v>
      </c>
      <c r="H126" s="247" t="s">
        <v>120</v>
      </c>
    </row>
    <row r="127" ht="20.1" customHeight="1" spans="1:8">
      <c r="A127" s="248" t="s">
        <v>44</v>
      </c>
      <c r="B127" s="249">
        <f>VLOOKUP(F127,'[14]表二（旧）'!$F$5:$G$1311,2,FALSE)</f>
        <v>339</v>
      </c>
      <c r="C127" s="157">
        <v>305</v>
      </c>
      <c r="D127" s="246">
        <f>IF(B127=0,"",ROUND(C127/B127*100,1))</f>
        <v>90</v>
      </c>
      <c r="E127" s="244"/>
      <c r="F127" s="247">
        <v>2011301</v>
      </c>
      <c r="G127">
        <f>SUM(C127)</f>
        <v>305</v>
      </c>
      <c r="H127" s="247" t="s">
        <v>44</v>
      </c>
    </row>
    <row r="128" ht="20.1" customHeight="1" spans="1:8">
      <c r="A128" s="248" t="s">
        <v>45</v>
      </c>
      <c r="B128" s="249">
        <f>VLOOKUP(F128,'[14]表二（旧）'!$F$5:$G$1311,2,FALSE)</f>
        <v>3</v>
      </c>
      <c r="C128" s="157">
        <v>12</v>
      </c>
      <c r="D128" s="246">
        <f>IF(B128=0,"",ROUND(C128/B128*100,1))</f>
        <v>400</v>
      </c>
      <c r="E128" s="244"/>
      <c r="F128" s="247">
        <v>2011302</v>
      </c>
      <c r="G128">
        <f>SUM(C128)</f>
        <v>12</v>
      </c>
      <c r="H128" s="247" t="s">
        <v>45</v>
      </c>
    </row>
    <row r="129" ht="20.1" customHeight="1" spans="1:8">
      <c r="A129" s="248" t="s">
        <v>46</v>
      </c>
      <c r="B129" s="249">
        <f>VLOOKUP(F129,'[14]表二（旧）'!$F$5:$G$1311,2,FALSE)</f>
        <v>0</v>
      </c>
      <c r="C129" s="157"/>
      <c r="D129" s="246" t="str">
        <f>IF(B129=0,"",ROUND(C129/B129*100,1))</f>
        <v/>
      </c>
      <c r="E129" s="244"/>
      <c r="F129" s="247">
        <v>2011303</v>
      </c>
      <c r="G129">
        <f>SUM(C129)</f>
        <v>0</v>
      </c>
      <c r="H129" s="247" t="s">
        <v>46</v>
      </c>
    </row>
    <row r="130" ht="20.1" customHeight="1" spans="1:8">
      <c r="A130" s="250" t="s">
        <v>121</v>
      </c>
      <c r="B130" s="249">
        <f>VLOOKUP(F130,'[14]表二（旧）'!$F$5:$G$1311,2,FALSE)</f>
        <v>106</v>
      </c>
      <c r="C130" s="157">
        <v>126</v>
      </c>
      <c r="D130" s="246">
        <f>IF(B130=0,"",ROUND(C130/B130*100,1))</f>
        <v>118.9</v>
      </c>
      <c r="E130" s="244"/>
      <c r="F130" s="247">
        <v>2011304</v>
      </c>
      <c r="G130">
        <f>SUM(C130)</f>
        <v>126</v>
      </c>
      <c r="H130" s="247" t="s">
        <v>121</v>
      </c>
    </row>
    <row r="131" ht="20.1" customHeight="1" spans="1:8">
      <c r="A131" s="250" t="s">
        <v>122</v>
      </c>
      <c r="B131" s="249">
        <f>VLOOKUP(F131,'[14]表二（旧）'!$F$5:$G$1311,2,FALSE)</f>
        <v>0</v>
      </c>
      <c r="C131" s="157"/>
      <c r="D131" s="246" t="str">
        <f>IF(B131=0,"",ROUND(C131/B131*100,1))</f>
        <v/>
      </c>
      <c r="E131" s="244"/>
      <c r="F131" s="247">
        <v>2011305</v>
      </c>
      <c r="G131">
        <f>SUM(C131)</f>
        <v>0</v>
      </c>
      <c r="H131" s="247" t="s">
        <v>122</v>
      </c>
    </row>
    <row r="132" ht="20.1" customHeight="1" spans="1:8">
      <c r="A132" s="250" t="s">
        <v>123</v>
      </c>
      <c r="B132" s="249">
        <f>VLOOKUP(F132,'[14]表二（旧）'!$F$5:$G$1311,2,FALSE)</f>
        <v>0</v>
      </c>
      <c r="C132" s="157"/>
      <c r="D132" s="246" t="str">
        <f>IF(B132=0,"",ROUND(C132/B132*100,1))</f>
        <v/>
      </c>
      <c r="E132" s="244"/>
      <c r="F132" s="247">
        <v>2011306</v>
      </c>
      <c r="G132">
        <f>SUM(C132)</f>
        <v>0</v>
      </c>
      <c r="H132" s="247" t="s">
        <v>123</v>
      </c>
    </row>
    <row r="133" ht="20.1" customHeight="1" spans="1:8">
      <c r="A133" s="248" t="s">
        <v>124</v>
      </c>
      <c r="B133" s="249">
        <f>VLOOKUP(F133,'[14]表二（旧）'!$F$5:$G$1311,2,FALSE)</f>
        <v>0</v>
      </c>
      <c r="C133" s="157"/>
      <c r="D133" s="246" t="str">
        <f t="shared" ref="D133:D196" si="4">IF(B133=0,"",ROUND(C133/B133*100,1))</f>
        <v/>
      </c>
      <c r="E133" s="244"/>
      <c r="F133" s="247">
        <v>2011307</v>
      </c>
      <c r="G133">
        <f t="shared" ref="G133:G196" si="5">SUM(C133)</f>
        <v>0</v>
      </c>
      <c r="H133" s="247" t="s">
        <v>124</v>
      </c>
    </row>
    <row r="134" ht="20.1" customHeight="1" spans="1:8">
      <c r="A134" s="248" t="s">
        <v>125</v>
      </c>
      <c r="B134" s="249">
        <f>VLOOKUP(F134,'[14]表二（旧）'!$F$5:$G$1311,2,FALSE)</f>
        <v>127</v>
      </c>
      <c r="C134" s="157"/>
      <c r="D134" s="246">
        <f>IF(B134=0,"",ROUND(C134/B134*100,1))</f>
        <v>0</v>
      </c>
      <c r="E134" s="244"/>
      <c r="F134" s="247">
        <v>2011308</v>
      </c>
      <c r="G134">
        <f>SUM(C134)</f>
        <v>0</v>
      </c>
      <c r="H134" s="247" t="s">
        <v>125</v>
      </c>
    </row>
    <row r="135" ht="20.1" customHeight="1" spans="1:8">
      <c r="A135" s="248" t="s">
        <v>53</v>
      </c>
      <c r="B135" s="249">
        <f>VLOOKUP(F135,'[14]表二（旧）'!$F$5:$G$1311,2,FALSE)</f>
        <v>224</v>
      </c>
      <c r="C135" s="157">
        <v>236</v>
      </c>
      <c r="D135" s="246">
        <f>IF(B135=0,"",ROUND(C135/B135*100,1))</f>
        <v>105.4</v>
      </c>
      <c r="E135" s="244"/>
      <c r="F135" s="247">
        <v>2011350</v>
      </c>
      <c r="G135">
        <f>SUM(C135)</f>
        <v>236</v>
      </c>
      <c r="H135" s="247" t="s">
        <v>53</v>
      </c>
    </row>
    <row r="136" ht="20.1" customHeight="1" spans="1:8">
      <c r="A136" s="250" t="s">
        <v>126</v>
      </c>
      <c r="B136" s="249">
        <f>VLOOKUP(F136,'[14]表二（旧）'!$F$5:$G$1311,2,FALSE)</f>
        <v>57</v>
      </c>
      <c r="C136" s="157"/>
      <c r="D136" s="246">
        <f>IF(B136=0,"",ROUND(C136/B136*100,1))</f>
        <v>0</v>
      </c>
      <c r="E136" s="244"/>
      <c r="F136" s="247">
        <v>2011399</v>
      </c>
      <c r="G136">
        <f>SUM(C136)</f>
        <v>0</v>
      </c>
      <c r="H136" s="247" t="s">
        <v>126</v>
      </c>
    </row>
    <row r="137" ht="20.1" customHeight="1" spans="1:8">
      <c r="A137" s="250" t="s">
        <v>127</v>
      </c>
      <c r="B137" s="245">
        <f>SUM(B138:B150)</f>
        <v>0</v>
      </c>
      <c r="C137" s="245">
        <f>SUM(C138:C150)</f>
        <v>0</v>
      </c>
      <c r="D137" s="246" t="str">
        <f>IF(B137=0,"",ROUND(C137/B137*100,1))</f>
        <v/>
      </c>
      <c r="E137" s="244"/>
      <c r="F137" s="247">
        <v>20114</v>
      </c>
      <c r="G137">
        <f>SUM(C137)</f>
        <v>0</v>
      </c>
      <c r="H137" s="247" t="s">
        <v>127</v>
      </c>
    </row>
    <row r="138" ht="20.1" customHeight="1" spans="1:8">
      <c r="A138" s="250" t="s">
        <v>44</v>
      </c>
      <c r="B138" s="249">
        <f>VLOOKUP(F138,'[14]表二（旧）'!$F$5:$G$1311,2,FALSE)</f>
        <v>0</v>
      </c>
      <c r="C138" s="157"/>
      <c r="D138" s="246" t="str">
        <f>IF(B138=0,"",ROUND(C138/B138*100,1))</f>
        <v/>
      </c>
      <c r="E138" s="244"/>
      <c r="F138" s="247">
        <v>2011401</v>
      </c>
      <c r="G138">
        <f>SUM(C138)</f>
        <v>0</v>
      </c>
      <c r="H138" s="247" t="s">
        <v>44</v>
      </c>
    </row>
    <row r="139" ht="20.1" customHeight="1" spans="1:8">
      <c r="A139" s="244" t="s">
        <v>45</v>
      </c>
      <c r="B139" s="249">
        <f>VLOOKUP(F139,'[14]表二（旧）'!$F$5:$G$1311,2,FALSE)</f>
        <v>0</v>
      </c>
      <c r="C139" s="157"/>
      <c r="D139" s="246" t="str">
        <f>IF(B139=0,"",ROUND(C139/B139*100,1))</f>
        <v/>
      </c>
      <c r="E139" s="244"/>
      <c r="F139" s="247">
        <v>2011402</v>
      </c>
      <c r="G139">
        <f>SUM(C139)</f>
        <v>0</v>
      </c>
      <c r="H139" s="247" t="s">
        <v>45</v>
      </c>
    </row>
    <row r="140" ht="20.1" customHeight="1" spans="1:8">
      <c r="A140" s="248" t="s">
        <v>46</v>
      </c>
      <c r="B140" s="249">
        <f>VLOOKUP(F140,'[14]表二（旧）'!$F$5:$G$1311,2,FALSE)</f>
        <v>0</v>
      </c>
      <c r="C140" s="157"/>
      <c r="D140" s="246" t="str">
        <f>IF(B140=0,"",ROUND(C140/B140*100,1))</f>
        <v/>
      </c>
      <c r="E140" s="244"/>
      <c r="F140" s="247">
        <v>2011403</v>
      </c>
      <c r="G140">
        <f>SUM(C140)</f>
        <v>0</v>
      </c>
      <c r="H140" s="247" t="s">
        <v>46</v>
      </c>
    </row>
    <row r="141" ht="20.1" customHeight="1" spans="1:8">
      <c r="A141" s="248" t="s">
        <v>128</v>
      </c>
      <c r="B141" s="249">
        <f>VLOOKUP(F141,'[14]表二（旧）'!$F$5:$G$1311,2,FALSE)</f>
        <v>0</v>
      </c>
      <c r="C141" s="157"/>
      <c r="D141" s="246" t="str">
        <f>IF(B141=0,"",ROUND(C141/B141*100,1))</f>
        <v/>
      </c>
      <c r="E141" s="244"/>
      <c r="F141" s="247">
        <v>2011404</v>
      </c>
      <c r="G141">
        <f>SUM(C141)</f>
        <v>0</v>
      </c>
      <c r="H141" s="247" t="s">
        <v>128</v>
      </c>
    </row>
    <row r="142" ht="20.1" customHeight="1" spans="1:8">
      <c r="A142" s="248" t="s">
        <v>129</v>
      </c>
      <c r="B142" s="249">
        <f>VLOOKUP(F142,'[14]表二（旧）'!$F$5:$G$1311,2,FALSE)</f>
        <v>0</v>
      </c>
      <c r="C142" s="157"/>
      <c r="D142" s="246" t="str">
        <f>IF(B142=0,"",ROUND(C142/B142*100,1))</f>
        <v/>
      </c>
      <c r="E142" s="244"/>
      <c r="F142" s="247">
        <v>2011405</v>
      </c>
      <c r="G142">
        <f>SUM(C142)</f>
        <v>0</v>
      </c>
      <c r="H142" s="247" t="s">
        <v>129</v>
      </c>
    </row>
    <row r="143" ht="20.1" customHeight="1" spans="1:8">
      <c r="A143" s="252" t="s">
        <v>130</v>
      </c>
      <c r="B143" s="249">
        <f>VLOOKUP(F143,'[14]表二（旧）'!$F$5:$G$1311,2,FALSE)</f>
        <v>0</v>
      </c>
      <c r="C143" s="157"/>
      <c r="D143" s="246" t="str">
        <f>IF(B143=0,"",ROUND(C143/B143*100,1))</f>
        <v/>
      </c>
      <c r="E143" s="244"/>
      <c r="F143" s="247">
        <v>2011406</v>
      </c>
      <c r="G143">
        <f>SUM(C143)</f>
        <v>0</v>
      </c>
      <c r="H143" s="247" t="s">
        <v>130</v>
      </c>
    </row>
    <row r="144" ht="20.1" customHeight="1" spans="1:8">
      <c r="A144" s="250" t="s">
        <v>131</v>
      </c>
      <c r="B144" s="249">
        <f>VLOOKUP(F144,'[14]表二（旧）'!$F$5:$G$1311,2,FALSE)</f>
        <v>0</v>
      </c>
      <c r="C144" s="157"/>
      <c r="D144" s="246" t="str">
        <f>IF(B144=0,"",ROUND(C144/B144*100,1))</f>
        <v/>
      </c>
      <c r="E144" s="244"/>
      <c r="F144" s="247">
        <v>2011407</v>
      </c>
      <c r="G144">
        <f>SUM(C144)</f>
        <v>0</v>
      </c>
      <c r="H144" s="247" t="s">
        <v>131</v>
      </c>
    </row>
    <row r="145" ht="20.1" customHeight="1" spans="1:8">
      <c r="A145" s="250" t="s">
        <v>132</v>
      </c>
      <c r="B145" s="249">
        <f>VLOOKUP(F145,'[14]表二（旧）'!$F$5:$G$1311,2,FALSE)</f>
        <v>0</v>
      </c>
      <c r="C145" s="157"/>
      <c r="D145" s="246" t="str">
        <f>IF(B145=0,"",ROUND(C145/B145*100,1))</f>
        <v/>
      </c>
      <c r="E145" s="244"/>
      <c r="F145" s="247">
        <v>2011408</v>
      </c>
      <c r="G145">
        <f>SUM(C145)</f>
        <v>0</v>
      </c>
      <c r="H145" s="247" t="s">
        <v>132</v>
      </c>
    </row>
    <row r="146" ht="20.1" customHeight="1" spans="1:8">
      <c r="A146" s="248" t="s">
        <v>133</v>
      </c>
      <c r="B146" s="249">
        <f>VLOOKUP(F146,'[14]表二（旧）'!$F$5:$G$1311,2,FALSE)</f>
        <v>0</v>
      </c>
      <c r="C146" s="157"/>
      <c r="D146" s="246" t="str">
        <f>IF(B146=0,"",ROUND(C146/B146*100,1))</f>
        <v/>
      </c>
      <c r="E146" s="244"/>
      <c r="F146" s="247">
        <v>2011409</v>
      </c>
      <c r="G146">
        <f>SUM(C146)</f>
        <v>0</v>
      </c>
      <c r="H146" s="247" t="s">
        <v>133</v>
      </c>
    </row>
    <row r="147" ht="20.1" customHeight="1" spans="1:8">
      <c r="A147" s="254" t="s">
        <v>134</v>
      </c>
      <c r="B147" s="157"/>
      <c r="C147" s="157"/>
      <c r="D147" s="246" t="str">
        <f>IF(B147=0,"",ROUND(C147/B147*100,1))</f>
        <v/>
      </c>
      <c r="E147" s="244"/>
      <c r="F147" s="247">
        <v>2011410</v>
      </c>
      <c r="G147">
        <f>SUM(C147)</f>
        <v>0</v>
      </c>
      <c r="H147" s="247" t="s">
        <v>134</v>
      </c>
    </row>
    <row r="148" ht="20.1" customHeight="1" spans="1:8">
      <c r="A148" s="254" t="s">
        <v>135</v>
      </c>
      <c r="B148" s="157"/>
      <c r="C148" s="157"/>
      <c r="D148" s="246" t="str">
        <f>IF(B148=0,"",ROUND(C148/B148*100,1))</f>
        <v/>
      </c>
      <c r="E148" s="244"/>
      <c r="F148" s="247">
        <v>2011411</v>
      </c>
      <c r="G148">
        <f>SUM(C148)</f>
        <v>0</v>
      </c>
      <c r="H148" s="247" t="s">
        <v>135</v>
      </c>
    </row>
    <row r="149" ht="20.1" customHeight="1" spans="1:8">
      <c r="A149" s="248" t="s">
        <v>53</v>
      </c>
      <c r="B149" s="249">
        <f>VLOOKUP(F149,'[14]表二（旧）'!$F$5:$G$1311,2,FALSE)</f>
        <v>0</v>
      </c>
      <c r="C149" s="157"/>
      <c r="D149" s="246" t="str">
        <f>IF(B149=0,"",ROUND(C149/B149*100,1))</f>
        <v/>
      </c>
      <c r="E149" s="244"/>
      <c r="F149" s="247">
        <v>2011450</v>
      </c>
      <c r="G149">
        <f>SUM(C149)</f>
        <v>0</v>
      </c>
      <c r="H149" s="247" t="s">
        <v>53</v>
      </c>
    </row>
    <row r="150" ht="20.1" customHeight="1" spans="1:8">
      <c r="A150" s="248" t="s">
        <v>136</v>
      </c>
      <c r="B150" s="249">
        <f>VLOOKUP(F150,'[14]表二（旧）'!$F$5:$G$1311,2,FALSE)</f>
        <v>0</v>
      </c>
      <c r="C150" s="157"/>
      <c r="D150" s="246" t="str">
        <f>IF(B150=0,"",ROUND(C150/B150*100,1))</f>
        <v/>
      </c>
      <c r="E150" s="244"/>
      <c r="F150" s="247">
        <v>2011499</v>
      </c>
      <c r="G150">
        <f>SUM(C150)</f>
        <v>0</v>
      </c>
      <c r="H150" s="247" t="s">
        <v>136</v>
      </c>
    </row>
    <row r="151" ht="20.1" customHeight="1" spans="1:8">
      <c r="A151" s="248" t="s">
        <v>137</v>
      </c>
      <c r="B151" s="245">
        <f>SUM(B152:B157)</f>
        <v>0</v>
      </c>
      <c r="C151" s="245">
        <f>SUM(C152:C157)</f>
        <v>0</v>
      </c>
      <c r="D151" s="246" t="str">
        <f>IF(B151=0,"",ROUND(C151/B151*100,1))</f>
        <v/>
      </c>
      <c r="E151" s="244"/>
      <c r="F151" s="247">
        <v>20123</v>
      </c>
      <c r="G151">
        <f>SUM(C151)</f>
        <v>0</v>
      </c>
      <c r="H151" s="247" t="s">
        <v>137</v>
      </c>
    </row>
    <row r="152" ht="20.1" customHeight="1" spans="1:8">
      <c r="A152" s="248" t="s">
        <v>44</v>
      </c>
      <c r="B152" s="249">
        <f>VLOOKUP(F152,'[14]表二（旧）'!$F$5:$G$1311,2,FALSE)</f>
        <v>0</v>
      </c>
      <c r="C152" s="157"/>
      <c r="D152" s="246" t="str">
        <f>IF(B152=0,"",ROUND(C152/B152*100,1))</f>
        <v/>
      </c>
      <c r="E152" s="244"/>
      <c r="F152" s="247">
        <v>2012301</v>
      </c>
      <c r="G152">
        <f>SUM(C152)</f>
        <v>0</v>
      </c>
      <c r="H152" s="247" t="s">
        <v>44</v>
      </c>
    </row>
    <row r="153" ht="20.1" customHeight="1" spans="1:8">
      <c r="A153" s="248" t="s">
        <v>45</v>
      </c>
      <c r="B153" s="249">
        <f>VLOOKUP(F153,'[14]表二（旧）'!$F$5:$G$1311,2,FALSE)</f>
        <v>0</v>
      </c>
      <c r="C153" s="157"/>
      <c r="D153" s="246" t="str">
        <f>IF(B153=0,"",ROUND(C153/B153*100,1))</f>
        <v/>
      </c>
      <c r="E153" s="244"/>
      <c r="F153" s="247">
        <v>2012302</v>
      </c>
      <c r="G153">
        <f>SUM(C153)</f>
        <v>0</v>
      </c>
      <c r="H153" s="247" t="s">
        <v>45</v>
      </c>
    </row>
    <row r="154" ht="20.1" customHeight="1" spans="1:8">
      <c r="A154" s="250" t="s">
        <v>46</v>
      </c>
      <c r="B154" s="249">
        <f>VLOOKUP(F154,'[14]表二（旧）'!$F$5:$G$1311,2,FALSE)</f>
        <v>0</v>
      </c>
      <c r="C154" s="157"/>
      <c r="D154" s="246" t="str">
        <f>IF(B154=0,"",ROUND(C154/B154*100,1))</f>
        <v/>
      </c>
      <c r="E154" s="244"/>
      <c r="F154" s="247">
        <v>2012303</v>
      </c>
      <c r="G154">
        <f>SUM(C154)</f>
        <v>0</v>
      </c>
      <c r="H154" s="247" t="s">
        <v>46</v>
      </c>
    </row>
    <row r="155" ht="20.1" customHeight="1" spans="1:8">
      <c r="A155" s="250" t="s">
        <v>138</v>
      </c>
      <c r="B155" s="249">
        <f>VLOOKUP(F155,'[14]表二（旧）'!$F$5:$G$1311,2,FALSE)</f>
        <v>0</v>
      </c>
      <c r="C155" s="157"/>
      <c r="D155" s="246" t="str">
        <f>IF(B155=0,"",ROUND(C155/B155*100,1))</f>
        <v/>
      </c>
      <c r="E155" s="244"/>
      <c r="F155" s="247">
        <v>2012304</v>
      </c>
      <c r="G155">
        <f>SUM(C155)</f>
        <v>0</v>
      </c>
      <c r="H155" s="247" t="s">
        <v>138</v>
      </c>
    </row>
    <row r="156" ht="20.1" customHeight="1" spans="1:8">
      <c r="A156" s="250" t="s">
        <v>53</v>
      </c>
      <c r="B156" s="249">
        <f>VLOOKUP(F156,'[14]表二（旧）'!$F$5:$G$1311,2,FALSE)</f>
        <v>0</v>
      </c>
      <c r="C156" s="157"/>
      <c r="D156" s="246" t="str">
        <f>IF(B156=0,"",ROUND(C156/B156*100,1))</f>
        <v/>
      </c>
      <c r="E156" s="244"/>
      <c r="F156" s="247">
        <v>2012350</v>
      </c>
      <c r="G156">
        <f>SUM(C156)</f>
        <v>0</v>
      </c>
      <c r="H156" s="247" t="s">
        <v>53</v>
      </c>
    </row>
    <row r="157" ht="20.1" customHeight="1" spans="1:8">
      <c r="A157" s="244" t="s">
        <v>139</v>
      </c>
      <c r="B157" s="249">
        <f>VLOOKUP(F157,'[14]表二（旧）'!$F$5:$G$1311,2,FALSE)</f>
        <v>0</v>
      </c>
      <c r="C157" s="157"/>
      <c r="D157" s="246" t="str">
        <f>IF(B157=0,"",ROUND(C157/B157*100,1))</f>
        <v/>
      </c>
      <c r="E157" s="244"/>
      <c r="F157" s="247">
        <v>2012399</v>
      </c>
      <c r="G157">
        <f>SUM(C157)</f>
        <v>0</v>
      </c>
      <c r="H157" s="247" t="s">
        <v>139</v>
      </c>
    </row>
    <row r="158" ht="20.1" customHeight="1" spans="1:8">
      <c r="A158" s="248" t="s">
        <v>140</v>
      </c>
      <c r="B158" s="245">
        <f>SUM(B159:B165)</f>
        <v>72</v>
      </c>
      <c r="C158" s="245">
        <f>SUM(C159:C165)</f>
        <v>14</v>
      </c>
      <c r="D158" s="246">
        <f>IF(B158=0,"",ROUND(C158/B158*100,1))</f>
        <v>19.4</v>
      </c>
      <c r="E158" s="244"/>
      <c r="F158" s="247">
        <v>20125</v>
      </c>
      <c r="G158">
        <f>SUM(C158)</f>
        <v>14</v>
      </c>
      <c r="H158" s="247" t="s">
        <v>140</v>
      </c>
    </row>
    <row r="159" ht="20.1" customHeight="1" spans="1:8">
      <c r="A159" s="248" t="s">
        <v>44</v>
      </c>
      <c r="B159" s="249">
        <f>VLOOKUP(F159,'[14]表二（旧）'!$F$5:$G$1311,2,FALSE)</f>
        <v>72</v>
      </c>
      <c r="C159" s="157">
        <v>12</v>
      </c>
      <c r="D159" s="246">
        <f>IF(B159=0,"",ROUND(C159/B159*100,1))</f>
        <v>16.7</v>
      </c>
      <c r="E159" s="244"/>
      <c r="F159" s="247">
        <v>2012501</v>
      </c>
      <c r="G159">
        <f>SUM(C159)</f>
        <v>12</v>
      </c>
      <c r="H159" s="247" t="s">
        <v>44</v>
      </c>
    </row>
    <row r="160" ht="20.1" customHeight="1" spans="1:8">
      <c r="A160" s="250" t="s">
        <v>45</v>
      </c>
      <c r="B160" s="249">
        <f>VLOOKUP(F160,'[14]表二（旧）'!$F$5:$G$1311,2,FALSE)</f>
        <v>0</v>
      </c>
      <c r="C160" s="157"/>
      <c r="D160" s="246" t="str">
        <f>IF(B160=0,"",ROUND(C160/B160*100,1))</f>
        <v/>
      </c>
      <c r="E160" s="244"/>
      <c r="F160" s="247">
        <v>2012502</v>
      </c>
      <c r="G160">
        <f>SUM(C160)</f>
        <v>0</v>
      </c>
      <c r="H160" s="247" t="s">
        <v>45</v>
      </c>
    </row>
    <row r="161" ht="20.1" customHeight="1" spans="1:8">
      <c r="A161" s="250" t="s">
        <v>46</v>
      </c>
      <c r="B161" s="249">
        <f>VLOOKUP(F161,'[14]表二（旧）'!$F$5:$G$1311,2,FALSE)</f>
        <v>0</v>
      </c>
      <c r="C161" s="157"/>
      <c r="D161" s="246" t="str">
        <f>IF(B161=0,"",ROUND(C161/B161*100,1))</f>
        <v/>
      </c>
      <c r="E161" s="244"/>
      <c r="F161" s="247">
        <v>2012503</v>
      </c>
      <c r="G161">
        <f>SUM(C161)</f>
        <v>0</v>
      </c>
      <c r="H161" s="247" t="s">
        <v>46</v>
      </c>
    </row>
    <row r="162" ht="20.1" customHeight="1" spans="1:8">
      <c r="A162" s="250" t="s">
        <v>141</v>
      </c>
      <c r="B162" s="249">
        <f>VLOOKUP(F162,'[14]表二（旧）'!$F$5:$G$1311,2,FALSE)</f>
        <v>0</v>
      </c>
      <c r="C162" s="157"/>
      <c r="D162" s="246" t="str">
        <f>IF(B162=0,"",ROUND(C162/B162*100,1))</f>
        <v/>
      </c>
      <c r="E162" s="244"/>
      <c r="F162" s="247">
        <v>2012504</v>
      </c>
      <c r="G162">
        <f>SUM(C162)</f>
        <v>0</v>
      </c>
      <c r="H162" s="247" t="s">
        <v>141</v>
      </c>
    </row>
    <row r="163" ht="20.1" customHeight="1" spans="1:8">
      <c r="A163" s="244" t="s">
        <v>142</v>
      </c>
      <c r="B163" s="249">
        <f>VLOOKUP(F163,'[14]表二（旧）'!$F$5:$G$1311,2,FALSE)</f>
        <v>0</v>
      </c>
      <c r="C163" s="157"/>
      <c r="D163" s="246" t="str">
        <f>IF(B163=0,"",ROUND(C163/B163*100,1))</f>
        <v/>
      </c>
      <c r="E163" s="244"/>
      <c r="F163" s="247">
        <v>2012505</v>
      </c>
      <c r="G163">
        <f>SUM(C163)</f>
        <v>0</v>
      </c>
      <c r="H163" s="247" t="s">
        <v>142</v>
      </c>
    </row>
    <row r="164" ht="20.1" customHeight="1" spans="1:8">
      <c r="A164" s="248" t="s">
        <v>53</v>
      </c>
      <c r="B164" s="249">
        <f>VLOOKUP(F164,'[14]表二（旧）'!$F$5:$G$1311,2,FALSE)</f>
        <v>0</v>
      </c>
      <c r="C164" s="157"/>
      <c r="D164" s="246" t="str">
        <f>IF(B164=0,"",ROUND(C164/B164*100,1))</f>
        <v/>
      </c>
      <c r="E164" s="244"/>
      <c r="F164" s="247">
        <v>2012550</v>
      </c>
      <c r="G164">
        <f>SUM(C164)</f>
        <v>0</v>
      </c>
      <c r="H164" s="247" t="s">
        <v>53</v>
      </c>
    </row>
    <row r="165" ht="20.1" customHeight="1" spans="1:8">
      <c r="A165" s="248" t="s">
        <v>143</v>
      </c>
      <c r="B165" s="249">
        <f>VLOOKUP(F165,'[14]表二（旧）'!$F$5:$G$1311,2,FALSE)</f>
        <v>0</v>
      </c>
      <c r="C165" s="157">
        <v>2</v>
      </c>
      <c r="D165" s="246" t="str">
        <f>IF(B165=0,"",ROUND(C165/B165*100,1))</f>
        <v/>
      </c>
      <c r="E165" s="244"/>
      <c r="F165" s="247">
        <v>2012599</v>
      </c>
      <c r="G165">
        <f>SUM(C165)</f>
        <v>2</v>
      </c>
      <c r="H165" s="247" t="s">
        <v>143</v>
      </c>
    </row>
    <row r="166" ht="20.1" customHeight="1" spans="1:8">
      <c r="A166" s="250" t="s">
        <v>144</v>
      </c>
      <c r="B166" s="245">
        <f>SUM(B167:B171)</f>
        <v>388</v>
      </c>
      <c r="C166" s="245">
        <f>SUM(C167:C171)</f>
        <v>411</v>
      </c>
      <c r="D166" s="246">
        <f>IF(B166=0,"",ROUND(C166/B166*100,1))</f>
        <v>105.9</v>
      </c>
      <c r="E166" s="244"/>
      <c r="F166" s="247">
        <v>20126</v>
      </c>
      <c r="G166">
        <f>SUM(C166)</f>
        <v>411</v>
      </c>
      <c r="H166" s="247" t="s">
        <v>144</v>
      </c>
    </row>
    <row r="167" ht="20.1" customHeight="1" spans="1:8">
      <c r="A167" s="250" t="s">
        <v>44</v>
      </c>
      <c r="B167" s="249">
        <f>VLOOKUP(F167,'[14]表二（旧）'!$F$5:$G$1311,2,FALSE)</f>
        <v>69</v>
      </c>
      <c r="C167" s="157">
        <v>66</v>
      </c>
      <c r="D167" s="246">
        <f>IF(B167=0,"",ROUND(C167/B167*100,1))</f>
        <v>95.7</v>
      </c>
      <c r="E167" s="244"/>
      <c r="F167" s="247">
        <v>2012601</v>
      </c>
      <c r="G167">
        <f>SUM(C167)</f>
        <v>66</v>
      </c>
      <c r="H167" s="247" t="s">
        <v>44</v>
      </c>
    </row>
    <row r="168" ht="20.1" customHeight="1" spans="1:8">
      <c r="A168" s="250" t="s">
        <v>45</v>
      </c>
      <c r="B168" s="249">
        <f>VLOOKUP(F168,'[14]表二（旧）'!$F$5:$G$1311,2,FALSE)</f>
        <v>0</v>
      </c>
      <c r="C168" s="157"/>
      <c r="D168" s="246" t="str">
        <f>IF(B168=0,"",ROUND(C168/B168*100,1))</f>
        <v/>
      </c>
      <c r="E168" s="244"/>
      <c r="F168" s="247">
        <v>2012602</v>
      </c>
      <c r="G168">
        <f>SUM(C168)</f>
        <v>0</v>
      </c>
      <c r="H168" s="247" t="s">
        <v>45</v>
      </c>
    </row>
    <row r="169" ht="20.1" customHeight="1" spans="1:8">
      <c r="A169" s="248" t="s">
        <v>46</v>
      </c>
      <c r="B169" s="249">
        <f>VLOOKUP(F169,'[14]表二（旧）'!$F$5:$G$1311,2,FALSE)</f>
        <v>0</v>
      </c>
      <c r="C169" s="157"/>
      <c r="D169" s="246" t="str">
        <f>IF(B169=0,"",ROUND(C169/B169*100,1))</f>
        <v/>
      </c>
      <c r="E169" s="244"/>
      <c r="F169" s="247">
        <v>2012603</v>
      </c>
      <c r="G169">
        <f>SUM(C169)</f>
        <v>0</v>
      </c>
      <c r="H169" s="247" t="s">
        <v>46</v>
      </c>
    </row>
    <row r="170" ht="20.1" customHeight="1" spans="1:8">
      <c r="A170" s="251" t="s">
        <v>145</v>
      </c>
      <c r="B170" s="249">
        <f>VLOOKUP(F170,'[14]表二（旧）'!$F$5:$G$1311,2,FALSE)</f>
        <v>262</v>
      </c>
      <c r="C170" s="157">
        <v>345</v>
      </c>
      <c r="D170" s="246">
        <f>IF(B170=0,"",ROUND(C170/B170*100,1))</f>
        <v>131.7</v>
      </c>
      <c r="E170" s="244"/>
      <c r="F170" s="247">
        <v>2012604</v>
      </c>
      <c r="G170">
        <f>SUM(C170)</f>
        <v>345</v>
      </c>
      <c r="H170" s="247" t="s">
        <v>145</v>
      </c>
    </row>
    <row r="171" ht="20.1" customHeight="1" spans="1:8">
      <c r="A171" s="248" t="s">
        <v>146</v>
      </c>
      <c r="B171" s="249">
        <f>VLOOKUP(F171,'[14]表二（旧）'!$F$5:$G$1311,2,FALSE)</f>
        <v>57</v>
      </c>
      <c r="C171" s="157"/>
      <c r="D171" s="246">
        <f>IF(B171=0,"",ROUND(C171/B171*100,1))</f>
        <v>0</v>
      </c>
      <c r="E171" s="244"/>
      <c r="F171" s="247">
        <v>2012699</v>
      </c>
      <c r="G171">
        <f>SUM(C171)</f>
        <v>0</v>
      </c>
      <c r="H171" s="247" t="s">
        <v>146</v>
      </c>
    </row>
    <row r="172" ht="20.1" customHeight="1" spans="1:8">
      <c r="A172" s="250" t="s">
        <v>147</v>
      </c>
      <c r="B172" s="245">
        <f>SUM(B173:B178)</f>
        <v>56</v>
      </c>
      <c r="C172" s="245">
        <f>SUM(C173:C178)</f>
        <v>54</v>
      </c>
      <c r="D172" s="246">
        <f>IF(B172=0,"",ROUND(C172/B172*100,1))</f>
        <v>96.4</v>
      </c>
      <c r="E172" s="244"/>
      <c r="F172" s="247">
        <v>20128</v>
      </c>
      <c r="G172">
        <f>SUM(C172)</f>
        <v>54</v>
      </c>
      <c r="H172" s="247" t="s">
        <v>147</v>
      </c>
    </row>
    <row r="173" ht="20.1" customHeight="1" spans="1:8">
      <c r="A173" s="250" t="s">
        <v>44</v>
      </c>
      <c r="B173" s="249">
        <f>VLOOKUP(F173,'[14]表二（旧）'!$F$5:$G$1311,2,FALSE)</f>
        <v>55</v>
      </c>
      <c r="C173" s="157">
        <v>54</v>
      </c>
      <c r="D173" s="246">
        <f>IF(B173=0,"",ROUND(C173/B173*100,1))</f>
        <v>98.2</v>
      </c>
      <c r="E173" s="244"/>
      <c r="F173" s="247">
        <v>2012801</v>
      </c>
      <c r="G173">
        <f>SUM(C173)</f>
        <v>54</v>
      </c>
      <c r="H173" s="247" t="s">
        <v>44</v>
      </c>
    </row>
    <row r="174" ht="20.1" customHeight="1" spans="1:8">
      <c r="A174" s="250" t="s">
        <v>45</v>
      </c>
      <c r="B174" s="249">
        <f>VLOOKUP(F174,'[14]表二（旧）'!$F$5:$G$1311,2,FALSE)</f>
        <v>1</v>
      </c>
      <c r="C174" s="157"/>
      <c r="D174" s="246">
        <f>IF(B174=0,"",ROUND(C174/B174*100,1))</f>
        <v>0</v>
      </c>
      <c r="E174" s="244"/>
      <c r="F174" s="247">
        <v>2012802</v>
      </c>
      <c r="G174">
        <f>SUM(C174)</f>
        <v>0</v>
      </c>
      <c r="H174" s="247" t="s">
        <v>45</v>
      </c>
    </row>
    <row r="175" ht="20.1" customHeight="1" spans="1:8">
      <c r="A175" s="244" t="s">
        <v>46</v>
      </c>
      <c r="B175" s="249">
        <f>VLOOKUP(F175,'[14]表二（旧）'!$F$5:$G$1311,2,FALSE)</f>
        <v>0</v>
      </c>
      <c r="C175" s="157"/>
      <c r="D175" s="246" t="str">
        <f>IF(B175=0,"",ROUND(C175/B175*100,1))</f>
        <v/>
      </c>
      <c r="E175" s="244"/>
      <c r="F175" s="247">
        <v>2012803</v>
      </c>
      <c r="G175">
        <f>SUM(C175)</f>
        <v>0</v>
      </c>
      <c r="H175" s="247" t="s">
        <v>46</v>
      </c>
    </row>
    <row r="176" ht="20.1" customHeight="1" spans="1:8">
      <c r="A176" s="248" t="s">
        <v>58</v>
      </c>
      <c r="B176" s="249">
        <f>VLOOKUP(F176,'[14]表二（旧）'!$F$5:$G$1311,2,FALSE)</f>
        <v>0</v>
      </c>
      <c r="C176" s="157"/>
      <c r="D176" s="246" t="str">
        <f>IF(B176=0,"",ROUND(C176/B176*100,1))</f>
        <v/>
      </c>
      <c r="E176" s="244"/>
      <c r="F176" s="247">
        <v>2012804</v>
      </c>
      <c r="G176">
        <f>SUM(C176)</f>
        <v>0</v>
      </c>
      <c r="H176" s="247" t="s">
        <v>58</v>
      </c>
    </row>
    <row r="177" ht="20.1" customHeight="1" spans="1:8">
      <c r="A177" s="248" t="s">
        <v>53</v>
      </c>
      <c r="B177" s="249">
        <f>VLOOKUP(F177,'[14]表二（旧）'!$F$5:$G$1311,2,FALSE)</f>
        <v>0</v>
      </c>
      <c r="C177" s="157"/>
      <c r="D177" s="246" t="str">
        <f>IF(B177=0,"",ROUND(C177/B177*100,1))</f>
        <v/>
      </c>
      <c r="E177" s="244"/>
      <c r="F177" s="247">
        <v>2012850</v>
      </c>
      <c r="G177">
        <f>SUM(C177)</f>
        <v>0</v>
      </c>
      <c r="H177" s="247" t="s">
        <v>53</v>
      </c>
    </row>
    <row r="178" ht="20.1" customHeight="1" spans="1:8">
      <c r="A178" s="248" t="s">
        <v>148</v>
      </c>
      <c r="B178" s="249">
        <f>VLOOKUP(F178,'[14]表二（旧）'!$F$5:$G$1311,2,FALSE)</f>
        <v>0</v>
      </c>
      <c r="C178" s="157"/>
      <c r="D178" s="246" t="str">
        <f>IF(B178=0,"",ROUND(C178/B178*100,1))</f>
        <v/>
      </c>
      <c r="E178" s="244"/>
      <c r="F178" s="247">
        <v>2012899</v>
      </c>
      <c r="G178">
        <f>SUM(C178)</f>
        <v>0</v>
      </c>
      <c r="H178" s="247" t="s">
        <v>148</v>
      </c>
    </row>
    <row r="179" ht="20.1" customHeight="1" spans="1:8">
      <c r="A179" s="250" t="s">
        <v>149</v>
      </c>
      <c r="B179" s="245">
        <f>SUM(B180:B185)</f>
        <v>1558</v>
      </c>
      <c r="C179" s="245">
        <f>SUM(C180:C185)</f>
        <v>1502</v>
      </c>
      <c r="D179" s="246">
        <f>IF(B179=0,"",ROUND(C179/B179*100,1))</f>
        <v>96.4</v>
      </c>
      <c r="E179" s="244"/>
      <c r="F179" s="247">
        <v>20129</v>
      </c>
      <c r="G179">
        <f>SUM(C179)</f>
        <v>1502</v>
      </c>
      <c r="H179" s="247" t="s">
        <v>149</v>
      </c>
    </row>
    <row r="180" ht="20.1" customHeight="1" spans="1:8">
      <c r="A180" s="250" t="s">
        <v>44</v>
      </c>
      <c r="B180" s="249">
        <f>VLOOKUP(F180,'[14]表二（旧）'!$F$5:$G$1311,2,FALSE)</f>
        <v>193</v>
      </c>
      <c r="C180" s="157">
        <v>121</v>
      </c>
      <c r="D180" s="246">
        <f>IF(B180=0,"",ROUND(C180/B180*100,1))</f>
        <v>62.7</v>
      </c>
      <c r="E180" s="244"/>
      <c r="F180" s="247">
        <v>2012901</v>
      </c>
      <c r="G180">
        <f>SUM(C180)</f>
        <v>121</v>
      </c>
      <c r="H180" s="247" t="s">
        <v>44</v>
      </c>
    </row>
    <row r="181" ht="20.1" customHeight="1" spans="1:8">
      <c r="A181" s="250" t="s">
        <v>45</v>
      </c>
      <c r="B181" s="249">
        <f>VLOOKUP(F181,'[14]表二（旧）'!$F$5:$G$1311,2,FALSE)</f>
        <v>3</v>
      </c>
      <c r="C181" s="157"/>
      <c r="D181" s="246">
        <f>IF(B181=0,"",ROUND(C181/B181*100,1))</f>
        <v>0</v>
      </c>
      <c r="E181" s="244"/>
      <c r="F181" s="247">
        <v>2012902</v>
      </c>
      <c r="G181">
        <f>SUM(C181)</f>
        <v>0</v>
      </c>
      <c r="H181" s="247" t="s">
        <v>45</v>
      </c>
    </row>
    <row r="182" ht="20.1" customHeight="1" spans="1:8">
      <c r="A182" s="248" t="s">
        <v>46</v>
      </c>
      <c r="B182" s="249">
        <f>VLOOKUP(F182,'[14]表二（旧）'!$F$5:$G$1311,2,FALSE)</f>
        <v>0</v>
      </c>
      <c r="C182" s="256"/>
      <c r="D182" s="246" t="str">
        <f>IF(B182=0,"",ROUND(C182/B182*100,1))</f>
        <v/>
      </c>
      <c r="E182" s="244"/>
      <c r="F182" s="247">
        <v>2012903</v>
      </c>
      <c r="G182">
        <f>SUM(C182)</f>
        <v>0</v>
      </c>
      <c r="H182" s="247" t="s">
        <v>46</v>
      </c>
    </row>
    <row r="183" ht="20.1" customHeight="1" spans="1:8">
      <c r="A183" s="254" t="s">
        <v>150</v>
      </c>
      <c r="B183" s="157"/>
      <c r="C183" s="157"/>
      <c r="D183" s="246" t="str">
        <f>IF(B183=0,"",ROUND(C183/B183*100,1))</f>
        <v/>
      </c>
      <c r="E183" s="244"/>
      <c r="F183" s="247">
        <v>2012906</v>
      </c>
      <c r="G183">
        <f>SUM(C183)</f>
        <v>0</v>
      </c>
      <c r="H183" s="254" t="s">
        <v>150</v>
      </c>
    </row>
    <row r="184" ht="20.1" customHeight="1" spans="1:8">
      <c r="A184" s="250" t="s">
        <v>53</v>
      </c>
      <c r="B184" s="249">
        <f>VLOOKUP(F184,'[14]表二（旧）'!$F$5:$G$1311,2,FALSE)</f>
        <v>0</v>
      </c>
      <c r="C184" s="257"/>
      <c r="D184" s="246" t="str">
        <f>IF(B184=0,"",ROUND(C184/B184*100,1))</f>
        <v/>
      </c>
      <c r="E184" s="244"/>
      <c r="F184" s="247">
        <v>2012950</v>
      </c>
      <c r="G184">
        <f>SUM(C184)</f>
        <v>0</v>
      </c>
      <c r="H184" s="247" t="s">
        <v>53</v>
      </c>
    </row>
    <row r="185" ht="20.1" customHeight="1" spans="1:8">
      <c r="A185" s="250" t="s">
        <v>151</v>
      </c>
      <c r="B185" s="249">
        <f>VLOOKUP(F185,'[14]表二（旧）'!$F$5:$G$1311,2,FALSE)</f>
        <v>1362</v>
      </c>
      <c r="C185" s="257">
        <v>1381</v>
      </c>
      <c r="D185" s="246">
        <f>IF(B185=0,"",ROUND(C185/B185*100,1))</f>
        <v>101.4</v>
      </c>
      <c r="E185" s="244"/>
      <c r="F185" s="247">
        <v>2012999</v>
      </c>
      <c r="G185">
        <f>SUM(C185)</f>
        <v>1381</v>
      </c>
      <c r="H185" s="247" t="s">
        <v>151</v>
      </c>
    </row>
    <row r="186" ht="20.1" customHeight="1" spans="1:8">
      <c r="A186" s="250" t="s">
        <v>152</v>
      </c>
      <c r="B186" s="245">
        <f>SUM(B187:B192)</f>
        <v>3132</v>
      </c>
      <c r="C186" s="245">
        <f>SUM(C187:C192)</f>
        <v>2857</v>
      </c>
      <c r="D186" s="246">
        <f>IF(B186=0,"",ROUND(C186/B186*100,1))</f>
        <v>91.2</v>
      </c>
      <c r="E186" s="244"/>
      <c r="F186" s="247">
        <v>20131</v>
      </c>
      <c r="G186">
        <f>SUM(C186)</f>
        <v>2857</v>
      </c>
      <c r="H186" s="247" t="s">
        <v>152</v>
      </c>
    </row>
    <row r="187" ht="20.1" customHeight="1" spans="1:8">
      <c r="A187" s="250" t="s">
        <v>44</v>
      </c>
      <c r="B187" s="249">
        <f>VLOOKUP(F187,'[14]表二（旧）'!$F$5:$G$1311,2,FALSE)</f>
        <v>1949</v>
      </c>
      <c r="C187" s="257">
        <v>1775</v>
      </c>
      <c r="D187" s="246">
        <f>IF(B187=0,"",ROUND(C187/B187*100,1))</f>
        <v>91.1</v>
      </c>
      <c r="E187" s="244"/>
      <c r="F187" s="247">
        <v>2013101</v>
      </c>
      <c r="G187">
        <f>SUM(C187)</f>
        <v>1775</v>
      </c>
      <c r="H187" s="247" t="s">
        <v>44</v>
      </c>
    </row>
    <row r="188" ht="20.1" customHeight="1" spans="1:8">
      <c r="A188" s="248" t="s">
        <v>45</v>
      </c>
      <c r="B188" s="249">
        <f>VLOOKUP(F188,'[14]表二（旧）'!$F$5:$G$1311,2,FALSE)</f>
        <v>332</v>
      </c>
      <c r="C188" s="257"/>
      <c r="D188" s="246">
        <f>IF(B188=0,"",ROUND(C188/B188*100,1))</f>
        <v>0</v>
      </c>
      <c r="E188" s="244"/>
      <c r="F188" s="247">
        <v>2013102</v>
      </c>
      <c r="G188">
        <f>SUM(C188)</f>
        <v>0</v>
      </c>
      <c r="H188" s="247" t="s">
        <v>45</v>
      </c>
    </row>
    <row r="189" ht="20.1" customHeight="1" spans="1:8">
      <c r="A189" s="248" t="s">
        <v>46</v>
      </c>
      <c r="B189" s="249">
        <f>VLOOKUP(F189,'[14]表二（旧）'!$F$5:$G$1311,2,FALSE)</f>
        <v>0</v>
      </c>
      <c r="C189" s="257"/>
      <c r="D189" s="246" t="str">
        <f>IF(B189=0,"",ROUND(C189/B189*100,1))</f>
        <v/>
      </c>
      <c r="E189" s="244"/>
      <c r="F189" s="247">
        <v>2013103</v>
      </c>
      <c r="G189">
        <f>SUM(C189)</f>
        <v>0</v>
      </c>
      <c r="H189" s="247" t="s">
        <v>46</v>
      </c>
    </row>
    <row r="190" ht="20.1" customHeight="1" spans="1:8">
      <c r="A190" s="248" t="s">
        <v>153</v>
      </c>
      <c r="B190" s="249">
        <f>VLOOKUP(F190,'[14]表二（旧）'!$F$5:$G$1311,2,FALSE)</f>
        <v>24</v>
      </c>
      <c r="C190" s="257"/>
      <c r="D190" s="246">
        <f>IF(B190=0,"",ROUND(C190/B190*100,1))</f>
        <v>0</v>
      </c>
      <c r="E190" s="244"/>
      <c r="F190" s="247">
        <v>2013105</v>
      </c>
      <c r="G190">
        <f>SUM(C190)</f>
        <v>0</v>
      </c>
      <c r="H190" s="247" t="s">
        <v>153</v>
      </c>
    </row>
    <row r="191" ht="20.1" customHeight="1" spans="1:8">
      <c r="A191" s="250" t="s">
        <v>53</v>
      </c>
      <c r="B191" s="249">
        <f>VLOOKUP(F191,'[14]表二（旧）'!$F$5:$G$1311,2,FALSE)</f>
        <v>811</v>
      </c>
      <c r="C191" s="257">
        <v>1006</v>
      </c>
      <c r="D191" s="246">
        <f>IF(B191=0,"",ROUND(C191/B191*100,1))</f>
        <v>124</v>
      </c>
      <c r="E191" s="244"/>
      <c r="F191" s="247">
        <v>2013150</v>
      </c>
      <c r="G191">
        <f>SUM(C191)</f>
        <v>1006</v>
      </c>
      <c r="H191" s="247" t="s">
        <v>53</v>
      </c>
    </row>
    <row r="192" ht="20.1" customHeight="1" spans="1:8">
      <c r="A192" s="250" t="s">
        <v>154</v>
      </c>
      <c r="B192" s="249">
        <f>VLOOKUP(F192,'[14]表二（旧）'!$F$5:$G$1311,2,FALSE)</f>
        <v>16</v>
      </c>
      <c r="C192" s="257">
        <v>76</v>
      </c>
      <c r="D192" s="246">
        <f>IF(B192=0,"",ROUND(C192/B192*100,1))</f>
        <v>475</v>
      </c>
      <c r="E192" s="244"/>
      <c r="F192" s="247">
        <v>2013199</v>
      </c>
      <c r="G192">
        <f>SUM(C192)</f>
        <v>76</v>
      </c>
      <c r="H192" s="247" t="s">
        <v>154</v>
      </c>
    </row>
    <row r="193" ht="20.1" customHeight="1" spans="1:8">
      <c r="A193" s="250" t="s">
        <v>155</v>
      </c>
      <c r="B193" s="183">
        <f>SUM(B194:B199)</f>
        <v>572</v>
      </c>
      <c r="C193" s="183">
        <f>SUM(C194:C199)</f>
        <v>614</v>
      </c>
      <c r="D193" s="246">
        <f>IF(B193=0,"",ROUND(C193/B193*100,1))</f>
        <v>107.3</v>
      </c>
      <c r="E193" s="244"/>
      <c r="F193" s="247">
        <v>20132</v>
      </c>
      <c r="G193">
        <f>SUM(C193)</f>
        <v>614</v>
      </c>
      <c r="H193" s="247" t="s">
        <v>155</v>
      </c>
    </row>
    <row r="194" ht="20.1" customHeight="1" spans="1:8">
      <c r="A194" s="248" t="s">
        <v>44</v>
      </c>
      <c r="B194" s="249">
        <f>VLOOKUP(F194,'[14]表二（旧）'!$F$5:$G$1311,2,FALSE)</f>
        <v>172</v>
      </c>
      <c r="C194" s="257">
        <v>174</v>
      </c>
      <c r="D194" s="246">
        <f>IF(B194=0,"",ROUND(C194/B194*100,1))</f>
        <v>101.2</v>
      </c>
      <c r="E194" s="244"/>
      <c r="F194" s="247">
        <v>2013201</v>
      </c>
      <c r="G194">
        <f>SUM(C194)</f>
        <v>174</v>
      </c>
      <c r="H194" s="247" t="s">
        <v>44</v>
      </c>
    </row>
    <row r="195" ht="20.1" customHeight="1" spans="1:8">
      <c r="A195" s="248" t="s">
        <v>45</v>
      </c>
      <c r="B195" s="249">
        <f>VLOOKUP(F195,'[14]表二（旧）'!$F$5:$G$1311,2,FALSE)</f>
        <v>130</v>
      </c>
      <c r="C195" s="257"/>
      <c r="D195" s="246">
        <f>IF(B195=0,"",ROUND(C195/B195*100,1))</f>
        <v>0</v>
      </c>
      <c r="E195" s="244"/>
      <c r="F195" s="247">
        <v>2013202</v>
      </c>
      <c r="G195">
        <f>SUM(C195)</f>
        <v>0</v>
      </c>
      <c r="H195" s="247" t="s">
        <v>45</v>
      </c>
    </row>
    <row r="196" ht="20.1" customHeight="1" spans="1:8">
      <c r="A196" s="248" t="s">
        <v>46</v>
      </c>
      <c r="B196" s="249">
        <f>VLOOKUP(F196,'[14]表二（旧）'!$F$5:$G$1311,2,FALSE)</f>
        <v>0</v>
      </c>
      <c r="C196" s="257"/>
      <c r="D196" s="246" t="str">
        <f>IF(B196=0,"",ROUND(C196/B196*100,1))</f>
        <v/>
      </c>
      <c r="E196" s="244"/>
      <c r="F196" s="247">
        <v>2013203</v>
      </c>
      <c r="G196">
        <f>SUM(C196)</f>
        <v>0</v>
      </c>
      <c r="H196" s="247" t="s">
        <v>46</v>
      </c>
    </row>
    <row r="197" ht="20.1" customHeight="1" spans="1:8">
      <c r="A197" s="254" t="s">
        <v>156</v>
      </c>
      <c r="B197" s="258">
        <f>'[14]表二（旧）'!B113+'[14]表二（旧）'!B114+'[14]表二（旧）'!B115+'[14]表二（旧）'!B116</f>
        <v>0</v>
      </c>
      <c r="C197" s="257"/>
      <c r="D197" s="246" t="str">
        <f t="shared" ref="D197:D260" si="6">IF(B197=0,"",ROUND(C197/B197*100,1))</f>
        <v/>
      </c>
      <c r="E197" s="244"/>
      <c r="F197" s="247">
        <v>2013204</v>
      </c>
      <c r="G197">
        <f t="shared" ref="G197:G260" si="7">SUM(C197)</f>
        <v>0</v>
      </c>
      <c r="H197" s="247" t="s">
        <v>156</v>
      </c>
    </row>
    <row r="198" ht="20.1" customHeight="1" spans="1:8">
      <c r="A198" s="259" t="s">
        <v>53</v>
      </c>
      <c r="B198" s="249">
        <f>VLOOKUP(F198,'[14]表二（旧）'!$F$5:$G$1311,2,FALSE)</f>
        <v>0</v>
      </c>
      <c r="C198" s="257"/>
      <c r="D198" s="246" t="str">
        <f>IF(B198=0,"",ROUND(C198/B198*100,1))</f>
        <v/>
      </c>
      <c r="E198" s="244"/>
      <c r="F198" s="247">
        <v>2013250</v>
      </c>
      <c r="G198">
        <f>SUM(C198)</f>
        <v>0</v>
      </c>
      <c r="H198" s="247" t="s">
        <v>53</v>
      </c>
    </row>
    <row r="199" ht="20.1" customHeight="1" spans="1:8">
      <c r="A199" s="260" t="s">
        <v>157</v>
      </c>
      <c r="B199" s="249">
        <f>VLOOKUP(F199,'[14]表二（旧）'!$F$5:$G$1311,2,FALSE)</f>
        <v>270</v>
      </c>
      <c r="C199" s="257">
        <v>440</v>
      </c>
      <c r="D199" s="246">
        <f>IF(B199=0,"",ROUND(C199/B199*100,1))</f>
        <v>163</v>
      </c>
      <c r="E199" s="244"/>
      <c r="F199" s="247">
        <v>2013299</v>
      </c>
      <c r="G199">
        <f>SUM(C199)</f>
        <v>440</v>
      </c>
      <c r="H199" s="247" t="s">
        <v>157</v>
      </c>
    </row>
    <row r="200" ht="20.1" customHeight="1" spans="1:8">
      <c r="A200" s="250" t="s">
        <v>158</v>
      </c>
      <c r="B200" s="183">
        <f>SUM(B201:B205)</f>
        <v>536</v>
      </c>
      <c r="C200" s="183">
        <f>SUM(C201:C205)</f>
        <v>396</v>
      </c>
      <c r="D200" s="246">
        <f>IF(B200=0,"",ROUND(C200/B200*100,1))</f>
        <v>73.9</v>
      </c>
      <c r="E200" s="244"/>
      <c r="F200" s="247">
        <v>20133</v>
      </c>
      <c r="G200">
        <f>SUM(C200)</f>
        <v>396</v>
      </c>
      <c r="H200" s="247" t="s">
        <v>158</v>
      </c>
    </row>
    <row r="201" ht="20.1" customHeight="1" spans="1:8">
      <c r="A201" s="244" t="s">
        <v>44</v>
      </c>
      <c r="B201" s="249">
        <f>VLOOKUP(F201,'[14]表二（旧）'!$F$5:$G$1311,2,FALSE)</f>
        <v>191</v>
      </c>
      <c r="C201" s="157">
        <v>131</v>
      </c>
      <c r="D201" s="246">
        <f>IF(B201=0,"",ROUND(C201/B201*100,1))</f>
        <v>68.6</v>
      </c>
      <c r="E201" s="244"/>
      <c r="F201" s="247">
        <v>2013301</v>
      </c>
      <c r="G201">
        <f>SUM(C201)</f>
        <v>131</v>
      </c>
      <c r="H201" s="247" t="s">
        <v>44</v>
      </c>
    </row>
    <row r="202" ht="20.1" customHeight="1" spans="1:8">
      <c r="A202" s="248" t="s">
        <v>45</v>
      </c>
      <c r="B202" s="249">
        <f>VLOOKUP(F202,'[14]表二（旧）'!$F$5:$G$1311,2,FALSE)</f>
        <v>1</v>
      </c>
      <c r="C202" s="157"/>
      <c r="D202" s="246">
        <f>IF(B202=0,"",ROUND(C202/B202*100,1))</f>
        <v>0</v>
      </c>
      <c r="E202" s="244"/>
      <c r="F202" s="247">
        <v>2013302</v>
      </c>
      <c r="G202">
        <f>SUM(C202)</f>
        <v>0</v>
      </c>
      <c r="H202" s="247" t="s">
        <v>45</v>
      </c>
    </row>
    <row r="203" ht="20.1" customHeight="1" spans="1:8">
      <c r="A203" s="248" t="s">
        <v>46</v>
      </c>
      <c r="B203" s="249">
        <f>VLOOKUP(F203,'[14]表二（旧）'!$F$5:$G$1311,2,FALSE)</f>
        <v>0</v>
      </c>
      <c r="C203" s="157"/>
      <c r="D203" s="246" t="str">
        <f>IF(B203=0,"",ROUND(C203/B203*100,1))</f>
        <v/>
      </c>
      <c r="E203" s="244"/>
      <c r="F203" s="247">
        <v>2013303</v>
      </c>
      <c r="G203">
        <f>SUM(C203)</f>
        <v>0</v>
      </c>
      <c r="H203" s="247" t="s">
        <v>46</v>
      </c>
    </row>
    <row r="204" ht="20.1" customHeight="1" spans="1:8">
      <c r="A204" s="248" t="s">
        <v>53</v>
      </c>
      <c r="B204" s="249">
        <f>VLOOKUP(F204,'[14]表二（旧）'!$F$5:$G$1311,2,FALSE)</f>
        <v>32</v>
      </c>
      <c r="C204" s="157">
        <v>24</v>
      </c>
      <c r="D204" s="246">
        <f>IF(B204=0,"",ROUND(C204/B204*100,1))</f>
        <v>75</v>
      </c>
      <c r="E204" s="244"/>
      <c r="F204" s="247">
        <v>2013350</v>
      </c>
      <c r="G204">
        <f>SUM(C204)</f>
        <v>24</v>
      </c>
      <c r="H204" s="247" t="s">
        <v>53</v>
      </c>
    </row>
    <row r="205" ht="20.1" customHeight="1" spans="1:8">
      <c r="A205" s="250" t="s">
        <v>159</v>
      </c>
      <c r="B205" s="249">
        <f>VLOOKUP(F205,'[14]表二（旧）'!$F$5:$G$1311,2,FALSE)</f>
        <v>312</v>
      </c>
      <c r="C205" s="157">
        <v>241</v>
      </c>
      <c r="D205" s="246">
        <f>IF(B205=0,"",ROUND(C205/B205*100,1))</f>
        <v>77.2</v>
      </c>
      <c r="E205" s="244"/>
      <c r="F205" s="247">
        <v>2013399</v>
      </c>
      <c r="G205">
        <f>SUM(C205)</f>
        <v>241</v>
      </c>
      <c r="H205" s="247" t="s">
        <v>159</v>
      </c>
    </row>
    <row r="206" ht="20.1" customHeight="1" spans="1:8">
      <c r="A206" s="250" t="s">
        <v>160</v>
      </c>
      <c r="B206" s="245">
        <f>SUM(B207:B213)</f>
        <v>219</v>
      </c>
      <c r="C206" s="245">
        <f>SUM(C207:C213)</f>
        <v>245</v>
      </c>
      <c r="D206" s="246">
        <f>IF(B206=0,"",ROUND(C206/B206*100,1))</f>
        <v>111.9</v>
      </c>
      <c r="E206" s="244"/>
      <c r="F206" s="247">
        <v>20134</v>
      </c>
      <c r="G206">
        <f>SUM(C206)</f>
        <v>245</v>
      </c>
      <c r="H206" s="247" t="s">
        <v>160</v>
      </c>
    </row>
    <row r="207" ht="20.1" customHeight="1" spans="1:8">
      <c r="A207" s="250" t="s">
        <v>44</v>
      </c>
      <c r="B207" s="258">
        <f>VLOOKUP(F207,'[14]表二（旧）'!$F$5:$G$1311,2,FALSE)+VLOOKUP(2012401,'[14]表二（旧）'!$F$5:$G$1311,2,FALSE)</f>
        <v>113</v>
      </c>
      <c r="C207" s="157">
        <v>163</v>
      </c>
      <c r="D207" s="246">
        <f>IF(B207=0,"",ROUND(C207/B207*100,1))</f>
        <v>144.2</v>
      </c>
      <c r="E207" s="244"/>
      <c r="F207" s="247">
        <v>2013401</v>
      </c>
      <c r="G207">
        <f>SUM(C207)</f>
        <v>163</v>
      </c>
      <c r="H207" s="247" t="s">
        <v>44</v>
      </c>
    </row>
    <row r="208" ht="20.1" customHeight="1" spans="1:8">
      <c r="A208" s="248" t="s">
        <v>45</v>
      </c>
      <c r="B208" s="258">
        <f>VLOOKUP(F208,'[14]表二（旧）'!$F$5:$G$1311,2,FALSE)++VLOOKUP(2012402,'[14]表二（旧）'!$F$5:$G$1311,2,FALSE)</f>
        <v>0</v>
      </c>
      <c r="C208" s="157"/>
      <c r="D208" s="246" t="str">
        <f>IF(B208=0,"",ROUND(C208/B208*100,1))</f>
        <v/>
      </c>
      <c r="E208" s="244"/>
      <c r="F208" s="247">
        <v>2013402</v>
      </c>
      <c r="G208">
        <f>SUM(C208)</f>
        <v>0</v>
      </c>
      <c r="H208" s="247" t="s">
        <v>45</v>
      </c>
    </row>
    <row r="209" ht="20.1" customHeight="1" spans="1:8">
      <c r="A209" s="248" t="s">
        <v>46</v>
      </c>
      <c r="B209" s="258">
        <f>VLOOKUP(F209,'[14]表二（旧）'!$F$5:$G$1311,2,FALSE)++VLOOKUP(2012403,'[14]表二（旧）'!$F$5:$G$1311,2,FALSE)</f>
        <v>0</v>
      </c>
      <c r="C209" s="157"/>
      <c r="D209" s="246" t="str">
        <f>IF(B209=0,"",ROUND(C209/B209*100,1))</f>
        <v/>
      </c>
      <c r="E209" s="261"/>
      <c r="F209" s="247">
        <v>2013403</v>
      </c>
      <c r="G209">
        <f>SUM(C209)</f>
        <v>0</v>
      </c>
      <c r="H209" s="247" t="s">
        <v>46</v>
      </c>
    </row>
    <row r="210" ht="20.1" customHeight="1" spans="1:8">
      <c r="A210" s="254" t="s">
        <v>161</v>
      </c>
      <c r="B210" s="258">
        <f>+VLOOKUP(2012404,'[14]表二（旧）'!$F$5:$G$1311,2,FALSE)</f>
        <v>46</v>
      </c>
      <c r="C210" s="157">
        <v>22</v>
      </c>
      <c r="D210" s="246">
        <f>IF(B210=0,"",ROUND(C210/B210*100,1))</f>
        <v>47.8</v>
      </c>
      <c r="E210" s="261"/>
      <c r="F210" s="247">
        <v>2013404</v>
      </c>
      <c r="G210">
        <f>SUM(C210)</f>
        <v>22</v>
      </c>
      <c r="H210" s="247" t="s">
        <v>161</v>
      </c>
    </row>
    <row r="211" ht="20.1" customHeight="1" spans="1:8">
      <c r="A211" s="254" t="s">
        <v>162</v>
      </c>
      <c r="B211" s="258">
        <f>'[14]表二（旧）'!B194</f>
        <v>0</v>
      </c>
      <c r="C211" s="157"/>
      <c r="D211" s="246" t="str">
        <f>IF(B211=0,"",ROUND(C211/B211*100,1))</f>
        <v/>
      </c>
      <c r="E211" s="261"/>
      <c r="F211" s="247">
        <v>2013405</v>
      </c>
      <c r="G211">
        <f>SUM(C211)</f>
        <v>0</v>
      </c>
      <c r="H211" s="247" t="s">
        <v>162</v>
      </c>
    </row>
    <row r="212" ht="20.1" customHeight="1" spans="1:8">
      <c r="A212" s="248" t="s">
        <v>53</v>
      </c>
      <c r="B212" s="258">
        <f>VLOOKUP(F212,'[14]表二（旧）'!$F$5:$G$1311,2,FALSE)++VLOOKUP(2012450,'[14]表二（旧）'!$F$5:$G$1311,2,FALSE)</f>
        <v>0</v>
      </c>
      <c r="C212" s="157"/>
      <c r="D212" s="246" t="str">
        <f>IF(B212=0,"",ROUND(C212/B212*100,1))</f>
        <v/>
      </c>
      <c r="E212" s="244"/>
      <c r="F212" s="247">
        <v>2013450</v>
      </c>
      <c r="G212">
        <f>SUM(C212)</f>
        <v>0</v>
      </c>
      <c r="H212" s="247" t="s">
        <v>53</v>
      </c>
    </row>
    <row r="213" ht="20.1" customHeight="1" spans="1:8">
      <c r="A213" s="250" t="s">
        <v>163</v>
      </c>
      <c r="B213" s="258">
        <f>VLOOKUP(F213,'[14]表二（旧）'!$F$5:$G$1311,2,FALSE)++VLOOKUP(2012499,'[14]表二（旧）'!$F$5:$G$1311,2,FALSE)</f>
        <v>60</v>
      </c>
      <c r="C213" s="157">
        <v>60</v>
      </c>
      <c r="D213" s="246">
        <f>IF(B213=0,"",ROUND(C213/B213*100,1))</f>
        <v>100</v>
      </c>
      <c r="E213" s="244"/>
      <c r="F213" s="247">
        <v>2013499</v>
      </c>
      <c r="G213">
        <f>SUM(C213)</f>
        <v>60</v>
      </c>
      <c r="H213" s="247" t="s">
        <v>163</v>
      </c>
    </row>
    <row r="214" ht="20.1" customHeight="1" spans="1:8">
      <c r="A214" s="250" t="s">
        <v>164</v>
      </c>
      <c r="B214" s="245">
        <f>SUM(B215:B219)</f>
        <v>0</v>
      </c>
      <c r="C214" s="245">
        <f>SUM(C215:C219)</f>
        <v>0</v>
      </c>
      <c r="D214" s="246" t="str">
        <f>IF(B214=0,"",ROUND(C214/B214*100,1))</f>
        <v/>
      </c>
      <c r="E214" s="244"/>
      <c r="F214" s="247">
        <v>20135</v>
      </c>
      <c r="G214">
        <f>SUM(C214)</f>
        <v>0</v>
      </c>
      <c r="H214" s="247" t="s">
        <v>164</v>
      </c>
    </row>
    <row r="215" ht="20.1" customHeight="1" spans="1:8">
      <c r="A215" s="250" t="s">
        <v>44</v>
      </c>
      <c r="B215" s="249">
        <f>VLOOKUP(F215,'[14]表二（旧）'!$F$5:$G$1311,2,FALSE)</f>
        <v>0</v>
      </c>
      <c r="C215" s="157"/>
      <c r="D215" s="246" t="str">
        <f>IF(B215=0,"",ROUND(C215/B215*100,1))</f>
        <v/>
      </c>
      <c r="E215" s="244"/>
      <c r="F215" s="247">
        <v>2013501</v>
      </c>
      <c r="G215">
        <f>SUM(C215)</f>
        <v>0</v>
      </c>
      <c r="H215" s="247" t="s">
        <v>44</v>
      </c>
    </row>
    <row r="216" ht="20.1" customHeight="1" spans="1:8">
      <c r="A216" s="244" t="s">
        <v>45</v>
      </c>
      <c r="B216" s="249">
        <f>VLOOKUP(F216,'[14]表二（旧）'!$F$5:$G$1311,2,FALSE)</f>
        <v>0</v>
      </c>
      <c r="C216" s="157"/>
      <c r="D216" s="246" t="str">
        <f>IF(B216=0,"",ROUND(C216/B216*100,1))</f>
        <v/>
      </c>
      <c r="E216" s="244"/>
      <c r="F216" s="247">
        <v>2013502</v>
      </c>
      <c r="G216">
        <f>SUM(C216)</f>
        <v>0</v>
      </c>
      <c r="H216" s="247" t="s">
        <v>45</v>
      </c>
    </row>
    <row r="217" ht="20.1" customHeight="1" spans="1:8">
      <c r="A217" s="248" t="s">
        <v>46</v>
      </c>
      <c r="B217" s="249">
        <f>VLOOKUP(F217,'[14]表二（旧）'!$F$5:$G$1311,2,FALSE)</f>
        <v>0</v>
      </c>
      <c r="C217" s="157"/>
      <c r="D217" s="246" t="str">
        <f>IF(B217=0,"",ROUND(C217/B217*100,1))</f>
        <v/>
      </c>
      <c r="E217" s="244"/>
      <c r="F217" s="247">
        <v>2013503</v>
      </c>
      <c r="G217">
        <f>SUM(C217)</f>
        <v>0</v>
      </c>
      <c r="H217" s="247" t="s">
        <v>46</v>
      </c>
    </row>
    <row r="218" ht="20.1" customHeight="1" spans="1:8">
      <c r="A218" s="248" t="s">
        <v>53</v>
      </c>
      <c r="B218" s="249">
        <f>VLOOKUP(F218,'[14]表二（旧）'!$F$5:$G$1311,2,FALSE)</f>
        <v>0</v>
      </c>
      <c r="C218" s="157"/>
      <c r="D218" s="246" t="str">
        <f>IF(B218=0,"",ROUND(C218/B218*100,1))</f>
        <v/>
      </c>
      <c r="E218" s="244"/>
      <c r="F218" s="247">
        <v>2013550</v>
      </c>
      <c r="G218">
        <f>SUM(C218)</f>
        <v>0</v>
      </c>
      <c r="H218" s="247" t="s">
        <v>53</v>
      </c>
    </row>
    <row r="219" ht="20.1" customHeight="1" spans="1:8">
      <c r="A219" s="248" t="s">
        <v>165</v>
      </c>
      <c r="B219" s="249">
        <f>VLOOKUP(F219,'[14]表二（旧）'!$F$5:$G$1311,2,FALSE)</f>
        <v>0</v>
      </c>
      <c r="C219" s="157"/>
      <c r="D219" s="246" t="str">
        <f>IF(B219=0,"",ROUND(C219/B219*100,1))</f>
        <v/>
      </c>
      <c r="E219" s="244"/>
      <c r="F219" s="247">
        <v>2013599</v>
      </c>
      <c r="G219">
        <f>SUM(C219)</f>
        <v>0</v>
      </c>
      <c r="H219" s="247" t="s">
        <v>165</v>
      </c>
    </row>
    <row r="220" ht="20.1" customHeight="1" spans="1:8">
      <c r="A220" s="250" t="s">
        <v>166</v>
      </c>
      <c r="B220" s="245">
        <f>SUM(B221:B225)</f>
        <v>855</v>
      </c>
      <c r="C220" s="245">
        <f>SUM(C221:C225)</f>
        <v>758</v>
      </c>
      <c r="D220" s="246">
        <f>IF(B220=0,"",ROUND(C220/B220*100,1))</f>
        <v>88.7</v>
      </c>
      <c r="E220" s="244"/>
      <c r="F220" s="247">
        <v>20136</v>
      </c>
      <c r="G220">
        <f>SUM(C220)</f>
        <v>758</v>
      </c>
      <c r="H220" s="247" t="s">
        <v>166</v>
      </c>
    </row>
    <row r="221" ht="20.1" customHeight="1" spans="1:8">
      <c r="A221" s="250" t="s">
        <v>44</v>
      </c>
      <c r="B221" s="249">
        <f>VLOOKUP(F221,'[14]表二（旧）'!$F$5:$G$1311,2,FALSE)</f>
        <v>393</v>
      </c>
      <c r="C221" s="157">
        <v>328</v>
      </c>
      <c r="D221" s="246">
        <f>IF(B221=0,"",ROUND(C221/B221*100,1))</f>
        <v>83.5</v>
      </c>
      <c r="E221" s="244"/>
      <c r="F221" s="247">
        <v>2013601</v>
      </c>
      <c r="G221">
        <f>SUM(C221)</f>
        <v>328</v>
      </c>
      <c r="H221" s="247" t="s">
        <v>44</v>
      </c>
    </row>
    <row r="222" ht="20.1" customHeight="1" spans="1:8">
      <c r="A222" s="250" t="s">
        <v>45</v>
      </c>
      <c r="B222" s="249">
        <f>VLOOKUP(F222,'[14]表二（旧）'!$F$5:$G$1311,2,FALSE)</f>
        <v>120</v>
      </c>
      <c r="C222" s="157">
        <v>253</v>
      </c>
      <c r="D222" s="246">
        <f>IF(B222=0,"",ROUND(C222/B222*100,1))</f>
        <v>210.8</v>
      </c>
      <c r="E222" s="244"/>
      <c r="F222" s="247">
        <v>2013602</v>
      </c>
      <c r="G222">
        <f>SUM(C222)</f>
        <v>253</v>
      </c>
      <c r="H222" s="247" t="s">
        <v>45</v>
      </c>
    </row>
    <row r="223" ht="20.1" customHeight="1" spans="1:8">
      <c r="A223" s="248" t="s">
        <v>46</v>
      </c>
      <c r="B223" s="249">
        <f>VLOOKUP(F223,'[14]表二（旧）'!$F$5:$G$1311,2,FALSE)</f>
        <v>0</v>
      </c>
      <c r="C223" s="157"/>
      <c r="D223" s="246" t="str">
        <f>IF(B223=0,"",ROUND(C223/B223*100,1))</f>
        <v/>
      </c>
      <c r="E223" s="244"/>
      <c r="F223" s="247">
        <v>2013603</v>
      </c>
      <c r="G223">
        <f>SUM(C223)</f>
        <v>0</v>
      </c>
      <c r="H223" s="247" t="s">
        <v>46</v>
      </c>
    </row>
    <row r="224" ht="20.1" customHeight="1" spans="1:8">
      <c r="A224" s="248" t="s">
        <v>53</v>
      </c>
      <c r="B224" s="249">
        <f>VLOOKUP(F224,'[14]表二（旧）'!$F$5:$G$1311,2,FALSE)</f>
        <v>49</v>
      </c>
      <c r="C224" s="157">
        <v>34</v>
      </c>
      <c r="D224" s="246">
        <f>IF(B224=0,"",ROUND(C224/B224*100,1))</f>
        <v>69.4</v>
      </c>
      <c r="E224" s="244"/>
      <c r="F224" s="247">
        <v>2013650</v>
      </c>
      <c r="G224">
        <f>SUM(C224)</f>
        <v>34</v>
      </c>
      <c r="H224" s="247" t="s">
        <v>53</v>
      </c>
    </row>
    <row r="225" ht="20.1" customHeight="1" spans="1:8">
      <c r="A225" s="248" t="s">
        <v>167</v>
      </c>
      <c r="B225" s="249">
        <f>VLOOKUP(F225,'[14]表二（旧）'!$F$5:$G$1311,2,FALSE)</f>
        <v>293</v>
      </c>
      <c r="C225" s="157">
        <v>143</v>
      </c>
      <c r="D225" s="246">
        <f>IF(B225=0,"",ROUND(C225/B225*100,1))</f>
        <v>48.8</v>
      </c>
      <c r="E225" s="244"/>
      <c r="F225" s="247">
        <v>2013699</v>
      </c>
      <c r="G225">
        <f>SUM(C225)</f>
        <v>143</v>
      </c>
      <c r="H225" s="247" t="s">
        <v>167</v>
      </c>
    </row>
    <row r="226" ht="20.1" customHeight="1" spans="1:8">
      <c r="A226" s="254" t="s">
        <v>168</v>
      </c>
      <c r="B226" s="245">
        <f>SUM(B227:B231)</f>
        <v>0</v>
      </c>
      <c r="C226" s="245">
        <f>SUM(C227:C231)</f>
        <v>0</v>
      </c>
      <c r="D226" s="246" t="str">
        <f>IF(B226=0,"",ROUND(C226/B226*100,1))</f>
        <v/>
      </c>
      <c r="E226" s="244"/>
      <c r="F226" s="247">
        <v>20137</v>
      </c>
      <c r="G226">
        <f>SUM(C226)</f>
        <v>0</v>
      </c>
      <c r="H226" s="247" t="s">
        <v>168</v>
      </c>
    </row>
    <row r="227" ht="20.1" customHeight="1" spans="1:8">
      <c r="A227" s="254" t="s">
        <v>44</v>
      </c>
      <c r="B227" s="157"/>
      <c r="C227" s="157"/>
      <c r="D227" s="246" t="str">
        <f>IF(B227=0,"",ROUND(C227/B227*100,1))</f>
        <v/>
      </c>
      <c r="E227" s="244"/>
      <c r="F227" s="247">
        <v>2013701</v>
      </c>
      <c r="G227">
        <f>SUM(C227)</f>
        <v>0</v>
      </c>
      <c r="H227" s="247" t="s">
        <v>44</v>
      </c>
    </row>
    <row r="228" ht="20.1" customHeight="1" spans="1:8">
      <c r="A228" s="254" t="s">
        <v>45</v>
      </c>
      <c r="B228" s="157"/>
      <c r="C228" s="157"/>
      <c r="D228" s="246" t="str">
        <f>IF(B228=0,"",ROUND(C228/B228*100,1))</f>
        <v/>
      </c>
      <c r="E228" s="244"/>
      <c r="F228" s="247">
        <v>2013702</v>
      </c>
      <c r="G228">
        <f>SUM(C228)</f>
        <v>0</v>
      </c>
      <c r="H228" s="247" t="s">
        <v>45</v>
      </c>
    </row>
    <row r="229" ht="20.1" customHeight="1" spans="1:8">
      <c r="A229" s="254" t="s">
        <v>46</v>
      </c>
      <c r="B229" s="157"/>
      <c r="C229" s="157"/>
      <c r="D229" s="246" t="str">
        <f>IF(B229=0,"",ROUND(C229/B229*100,1))</f>
        <v/>
      </c>
      <c r="E229" s="244"/>
      <c r="F229" s="247">
        <v>2013703</v>
      </c>
      <c r="G229">
        <f>SUM(C229)</f>
        <v>0</v>
      </c>
      <c r="H229" s="247" t="s">
        <v>46</v>
      </c>
    </row>
    <row r="230" ht="20.1" customHeight="1" spans="1:8">
      <c r="A230" s="254" t="s">
        <v>53</v>
      </c>
      <c r="B230" s="157"/>
      <c r="C230" s="157"/>
      <c r="D230" s="246" t="str">
        <f>IF(B230=0,"",ROUND(C230/B230*100,1))</f>
        <v/>
      </c>
      <c r="E230" s="244"/>
      <c r="F230" s="247">
        <v>2013750</v>
      </c>
      <c r="G230">
        <f>SUM(C230)</f>
        <v>0</v>
      </c>
      <c r="H230" s="247" t="s">
        <v>53</v>
      </c>
    </row>
    <row r="231" ht="20.1" customHeight="1" spans="1:8">
      <c r="A231" s="254" t="s">
        <v>169</v>
      </c>
      <c r="B231" s="157"/>
      <c r="C231" s="157"/>
      <c r="D231" s="246" t="str">
        <f>IF(B231=0,"",ROUND(C231/B231*100,1))</f>
        <v/>
      </c>
      <c r="E231" s="244"/>
      <c r="F231" s="247">
        <v>2013799</v>
      </c>
      <c r="G231">
        <f>SUM(C231)</f>
        <v>0</v>
      </c>
      <c r="H231" s="247" t="s">
        <v>169</v>
      </c>
    </row>
    <row r="232" ht="20.1" customHeight="1" spans="1:8">
      <c r="A232" s="254" t="s">
        <v>170</v>
      </c>
      <c r="B232" s="245">
        <f>SUM(B233:B248)</f>
        <v>3089</v>
      </c>
      <c r="C232" s="245">
        <f>SUM(C233:C248)</f>
        <v>2677</v>
      </c>
      <c r="D232" s="246">
        <f>IF(B232=0,"",ROUND(C232/B232*100,1))</f>
        <v>86.7</v>
      </c>
      <c r="E232" s="244"/>
      <c r="F232" s="247">
        <v>20138</v>
      </c>
      <c r="G232">
        <f>SUM(C232)</f>
        <v>2677</v>
      </c>
      <c r="H232" s="247" t="s">
        <v>170</v>
      </c>
    </row>
    <row r="233" ht="20.1" customHeight="1" spans="1:8">
      <c r="A233" s="254" t="s">
        <v>44</v>
      </c>
      <c r="B233" s="258">
        <f>VLOOKUP(2011501,'[14]表二（旧）'!$F$5:$G$1311,2,FALSE)+VLOOKUP(2011701,'[14]表二（旧）'!$F$5:$G$1311,2,FALSE)+VLOOKUP(2101001,'[14]表二（旧）'!$F$5:$G$1311,2,FALSE)</f>
        <v>1736</v>
      </c>
      <c r="C233" s="157">
        <v>1748</v>
      </c>
      <c r="D233" s="246">
        <f>IF(B233=0,"",ROUND(C233/B233*100,1))</f>
        <v>100.7</v>
      </c>
      <c r="E233" s="244"/>
      <c r="F233" s="247">
        <v>2013801</v>
      </c>
      <c r="G233">
        <f>SUM(C233)</f>
        <v>1748</v>
      </c>
      <c r="H233" s="247" t="s">
        <v>44</v>
      </c>
    </row>
    <row r="234" ht="20.1" customHeight="1" spans="1:8">
      <c r="A234" s="254" t="s">
        <v>45</v>
      </c>
      <c r="B234" s="258">
        <f>VLOOKUP(2011502,'[14]表二（旧）'!$F$5:$G$1311,2,FALSE)+VLOOKUP(2011702,'[14]表二（旧）'!$F$5:$G$1311,2,FALSE)+VLOOKUP(2101002,'[14]表二（旧）'!$F$5:$G$1311,2,FALSE)</f>
        <v>124</v>
      </c>
      <c r="C234" s="157">
        <v>68</v>
      </c>
      <c r="D234" s="246">
        <f>IF(B234=0,"",ROUND(C234/B234*100,1))</f>
        <v>54.8</v>
      </c>
      <c r="E234" s="244"/>
      <c r="F234" s="247">
        <v>2013802</v>
      </c>
      <c r="G234">
        <f>SUM(C234)</f>
        <v>68</v>
      </c>
      <c r="H234" s="247" t="s">
        <v>45</v>
      </c>
    </row>
    <row r="235" ht="20.1" customHeight="1" spans="1:8">
      <c r="A235" s="254" t="s">
        <v>46</v>
      </c>
      <c r="B235" s="258">
        <f>VLOOKUP(2011503,'[14]表二（旧）'!$F$5:$G$1311,2,FALSE)+VLOOKUP(2011703,'[14]表二（旧）'!$F$5:$G$1311,2,FALSE)+VLOOKUP(2101003,'[14]表二（旧）'!$F$5:$G$1311,2,FALSE)</f>
        <v>0</v>
      </c>
      <c r="C235" s="157"/>
      <c r="D235" s="246" t="str">
        <f>IF(B235=0,"",ROUND(C235/B235*100,1))</f>
        <v/>
      </c>
      <c r="E235" s="244"/>
      <c r="F235" s="247">
        <v>2013803</v>
      </c>
      <c r="G235">
        <f>SUM(C235)</f>
        <v>0</v>
      </c>
      <c r="H235" s="247" t="s">
        <v>46</v>
      </c>
    </row>
    <row r="236" ht="20.1" customHeight="1" spans="1:8">
      <c r="A236" s="254" t="s">
        <v>171</v>
      </c>
      <c r="B236" s="258">
        <f>VLOOKUP(2011504,'[14]表二（旧）'!$F$5:$G$1311,2,FALSE)</f>
        <v>13</v>
      </c>
      <c r="C236" s="157">
        <v>10</v>
      </c>
      <c r="D236" s="246">
        <f>IF(B236=0,"",ROUND(C236/B236*100,1))</f>
        <v>76.9</v>
      </c>
      <c r="E236" s="244"/>
      <c r="F236" s="247">
        <v>2013804</v>
      </c>
      <c r="G236">
        <f>SUM(C236)</f>
        <v>10</v>
      </c>
      <c r="H236" s="247" t="s">
        <v>171</v>
      </c>
    </row>
    <row r="237" ht="20.1" customHeight="1" spans="1:8">
      <c r="A237" s="254" t="s">
        <v>172</v>
      </c>
      <c r="B237" s="258">
        <f>VLOOKUP(2011505,'[14]表二（旧）'!$F$5:$G$1311,2,FALSE)+VLOOKUP(2011704,'[14]表二（旧）'!$F$5:$G$1311,2,FALSE)+VLOOKUP(2011706,'[14]表二（旧）'!$F$5:$G$1311,2,FALSE)+VLOOKUP(2101016,'[14]表二（旧）'!$F$5:$G$1311,2,FALSE)</f>
        <v>416</v>
      </c>
      <c r="C237" s="157">
        <v>166</v>
      </c>
      <c r="D237" s="246">
        <f>IF(B237=0,"",ROUND(C237/B237*100,1))</f>
        <v>39.9</v>
      </c>
      <c r="E237" s="244"/>
      <c r="F237" s="247">
        <v>2013805</v>
      </c>
      <c r="G237">
        <f>SUM(C237)</f>
        <v>166</v>
      </c>
      <c r="H237" s="254" t="s">
        <v>172</v>
      </c>
    </row>
    <row r="238" ht="20.1" customHeight="1" spans="1:8">
      <c r="A238" s="254" t="s">
        <v>173</v>
      </c>
      <c r="B238" s="258">
        <f>VLOOKUP(2011506,'[14]表二（旧）'!$F$5:$G$1311,2,FALSE)</f>
        <v>0</v>
      </c>
      <c r="C238" s="157"/>
      <c r="D238" s="246" t="str">
        <f>IF(B238=0,"",ROUND(C238/B238*100,1))</f>
        <v/>
      </c>
      <c r="E238" s="244"/>
      <c r="F238" s="247">
        <v>2013806</v>
      </c>
      <c r="G238">
        <f>SUM(C238)</f>
        <v>0</v>
      </c>
      <c r="H238" s="247" t="s">
        <v>173</v>
      </c>
    </row>
    <row r="239" ht="20.1" customHeight="1" spans="1:8">
      <c r="A239" s="254" t="s">
        <v>174</v>
      </c>
      <c r="B239" s="258">
        <v>0</v>
      </c>
      <c r="C239" s="157"/>
      <c r="D239" s="246" t="str">
        <f>IF(B239=0,"",ROUND(C239/B239*100,1))</f>
        <v/>
      </c>
      <c r="E239" s="244"/>
      <c r="F239" s="247">
        <v>2013807</v>
      </c>
      <c r="G239">
        <f>SUM(C239)</f>
        <v>0</v>
      </c>
      <c r="H239" s="247" t="s">
        <v>174</v>
      </c>
    </row>
    <row r="240" ht="20.1" customHeight="1" spans="1:8">
      <c r="A240" s="254" t="s">
        <v>86</v>
      </c>
      <c r="B240" s="258">
        <f>VLOOKUP(2011507,'[14]表二（旧）'!$F$5:$G$1311,2,FALSE)+VLOOKUP(2011710,'[14]表二（旧）'!$F$5:$G$1311,2,FALSE)</f>
        <v>0</v>
      </c>
      <c r="C240" s="157"/>
      <c r="D240" s="246" t="str">
        <f>IF(B240=0,"",ROUND(C240/B240*100,1))</f>
        <v/>
      </c>
      <c r="E240" s="244"/>
      <c r="F240" s="247">
        <v>2013808</v>
      </c>
      <c r="G240">
        <f>SUM(C240)</f>
        <v>0</v>
      </c>
      <c r="H240" s="247" t="s">
        <v>86</v>
      </c>
    </row>
    <row r="241" ht="20.1" customHeight="1" spans="1:8">
      <c r="A241" s="254" t="s">
        <v>175</v>
      </c>
      <c r="B241" s="258">
        <f>VLOOKUP(2011705,'[14]表二（旧）'!$F$5:$G$1311,2,FALSE)+VLOOKUP(2011707,'[14]表二（旧）'!$F$5:$G$1311,2,FALSE)</f>
        <v>0</v>
      </c>
      <c r="C241" s="157"/>
      <c r="D241" s="246" t="str">
        <f>IF(B241=0,"",ROUND(C241/B241*100,1))</f>
        <v/>
      </c>
      <c r="E241" s="244"/>
      <c r="F241" s="247">
        <v>2013809</v>
      </c>
      <c r="G241">
        <f>SUM(C241)</f>
        <v>0</v>
      </c>
      <c r="H241" s="247" t="s">
        <v>175</v>
      </c>
    </row>
    <row r="242" ht="20.1" customHeight="1" spans="1:8">
      <c r="A242" s="254" t="s">
        <v>176</v>
      </c>
      <c r="B242" s="258">
        <f>VLOOKUP(2011708,'[14]表二（旧）'!$F$5:$G$1311,2,FALSE)</f>
        <v>0</v>
      </c>
      <c r="C242" s="157"/>
      <c r="D242" s="246" t="str">
        <f>IF(B242=0,"",ROUND(C242/B242*100,1))</f>
        <v/>
      </c>
      <c r="E242" s="244"/>
      <c r="F242" s="247">
        <v>2013810</v>
      </c>
      <c r="G242">
        <f>SUM(C242)</f>
        <v>0</v>
      </c>
      <c r="H242" s="247" t="s">
        <v>176</v>
      </c>
    </row>
    <row r="243" ht="20.1" customHeight="1" spans="1:8">
      <c r="A243" s="254" t="s">
        <v>177</v>
      </c>
      <c r="B243" s="258">
        <f>VLOOKUP(2011709,'[14]表二（旧）'!$F$5:$G$1311,2,FALSE)</f>
        <v>30</v>
      </c>
      <c r="C243" s="157"/>
      <c r="D243" s="246">
        <f>IF(B243=0,"",ROUND(C243/B243*100,1))</f>
        <v>0</v>
      </c>
      <c r="E243" s="244"/>
      <c r="F243" s="247">
        <v>2013811</v>
      </c>
      <c r="G243">
        <f>SUM(C243)</f>
        <v>0</v>
      </c>
      <c r="H243" s="247" t="s">
        <v>177</v>
      </c>
    </row>
    <row r="244" ht="20.1" customHeight="1" spans="1:8">
      <c r="A244" s="254" t="s">
        <v>178</v>
      </c>
      <c r="B244" s="258">
        <f>VLOOKUP(2101012,'[14]表二（旧）'!$F$5:$G$1311,2,FALSE)</f>
        <v>0</v>
      </c>
      <c r="C244" s="157">
        <v>20</v>
      </c>
      <c r="D244" s="246" t="str">
        <f>IF(B244=0,"",ROUND(C244/B244*100,1))</f>
        <v/>
      </c>
      <c r="E244" s="244"/>
      <c r="F244" s="247">
        <v>2013812</v>
      </c>
      <c r="G244">
        <f>SUM(C244)</f>
        <v>20</v>
      </c>
      <c r="H244" s="247" t="s">
        <v>178</v>
      </c>
    </row>
    <row r="245" ht="20.1" customHeight="1" spans="1:8">
      <c r="A245" s="254" t="s">
        <v>179</v>
      </c>
      <c r="B245" s="258">
        <f>VLOOKUP(2101015,'[14]表二（旧）'!$F$5:$G$1311,2,FALSE)</f>
        <v>0</v>
      </c>
      <c r="C245" s="157"/>
      <c r="D245" s="246" t="str">
        <f>IF(B245=0,"",ROUND(C245/B245*100,1))</f>
        <v/>
      </c>
      <c r="E245" s="244"/>
      <c r="F245" s="247">
        <v>2013813</v>
      </c>
      <c r="G245">
        <f>SUM(C245)</f>
        <v>0</v>
      </c>
      <c r="H245" s="247" t="s">
        <v>179</v>
      </c>
    </row>
    <row r="246" ht="20.1" customHeight="1" spans="1:8">
      <c r="A246" s="254" t="s">
        <v>180</v>
      </c>
      <c r="B246" s="258">
        <f>VLOOKUP(2101014,'[14]表二（旧）'!$F$5:$G$1311,2,FALSE)</f>
        <v>0</v>
      </c>
      <c r="C246" s="157"/>
      <c r="D246" s="246" t="str">
        <f>IF(B246=0,"",ROUND(C246/B246*100,1))</f>
        <v/>
      </c>
      <c r="E246" s="244"/>
      <c r="F246" s="247">
        <v>2013814</v>
      </c>
      <c r="G246">
        <f>SUM(C246)</f>
        <v>0</v>
      </c>
      <c r="H246" s="247" t="s">
        <v>180</v>
      </c>
    </row>
    <row r="247" ht="20.1" customHeight="1" spans="1:8">
      <c r="A247" s="254" t="s">
        <v>53</v>
      </c>
      <c r="B247" s="258">
        <f>VLOOKUP(2011550,'[14]表二（旧）'!$F$5:$G$1311,2,FALSE)+VLOOKUP(2011750,'[14]表二（旧）'!$F$5:$G$1311,2,FALSE)+VLOOKUP(2101050,'[14]表二（旧）'!$F$5:$G$1311,2,FALSE)</f>
        <v>315</v>
      </c>
      <c r="C247" s="157">
        <v>600</v>
      </c>
      <c r="D247" s="246">
        <f>IF(B247=0,"",ROUND(C247/B247*100,1))</f>
        <v>190.5</v>
      </c>
      <c r="E247" s="244"/>
      <c r="F247" s="247">
        <v>2013850</v>
      </c>
      <c r="G247">
        <f>SUM(C247)</f>
        <v>600</v>
      </c>
      <c r="H247" s="247" t="s">
        <v>53</v>
      </c>
    </row>
    <row r="248" ht="20.1" customHeight="1" spans="1:8">
      <c r="A248" s="254" t="s">
        <v>181</v>
      </c>
      <c r="B248" s="258">
        <f>VLOOKUP(2011599,'[14]表二（旧）'!$F$5:$G$1311,2,FALSE)+VLOOKUP(2011799,'[14]表二（旧）'!$F$5:$G$1311,2,FALSE)+VLOOKUP(2101099,'[14]表二（旧）'!$F$5:$G$1311,2,FALSE)</f>
        <v>455</v>
      </c>
      <c r="C248" s="157">
        <v>65</v>
      </c>
      <c r="D248" s="246">
        <f>IF(B248=0,"",ROUND(C248/B248*100,1))</f>
        <v>14.3</v>
      </c>
      <c r="E248" s="244"/>
      <c r="F248" s="247">
        <v>2013899</v>
      </c>
      <c r="G248">
        <f>SUM(C248)</f>
        <v>65</v>
      </c>
      <c r="H248" s="247" t="s">
        <v>181</v>
      </c>
    </row>
    <row r="249" ht="20.1" customHeight="1" spans="1:8">
      <c r="A249" s="250" t="s">
        <v>182</v>
      </c>
      <c r="B249" s="245">
        <f>SUM(B250:B251)</f>
        <v>2315</v>
      </c>
      <c r="C249" s="245">
        <f>SUM(C250:C251)</f>
        <v>9992</v>
      </c>
      <c r="D249" s="246">
        <f>IF(B249=0,"",ROUND(C249/B249*100,1))</f>
        <v>431.6</v>
      </c>
      <c r="E249" s="244"/>
      <c r="F249" s="247">
        <v>20199</v>
      </c>
      <c r="G249">
        <f>SUM(C249)</f>
        <v>9992</v>
      </c>
      <c r="H249" s="247" t="s">
        <v>182</v>
      </c>
    </row>
    <row r="250" ht="20.1" customHeight="1" spans="1:8">
      <c r="A250" s="250" t="s">
        <v>183</v>
      </c>
      <c r="B250" s="249">
        <f>VLOOKUP(F250,'[14]表二（旧）'!$F$5:$G$1311,2,FALSE)</f>
        <v>0</v>
      </c>
      <c r="C250" s="157"/>
      <c r="D250" s="246" t="str">
        <f>IF(B250=0,"",ROUND(C250/B250*100,1))</f>
        <v/>
      </c>
      <c r="E250" s="244"/>
      <c r="F250" s="247">
        <v>2019901</v>
      </c>
      <c r="G250">
        <f>SUM(C250)</f>
        <v>0</v>
      </c>
      <c r="H250" s="247" t="s">
        <v>183</v>
      </c>
    </row>
    <row r="251" ht="20.1" customHeight="1" spans="1:8">
      <c r="A251" s="250" t="s">
        <v>184</v>
      </c>
      <c r="B251" s="249">
        <f>VLOOKUP(F251,'[14]表二（旧）'!$F$5:$G$1311,2,FALSE)</f>
        <v>2315</v>
      </c>
      <c r="C251" s="157">
        <v>9992</v>
      </c>
      <c r="D251" s="246">
        <f>IF(B251=0,"",ROUND(C251/B251*100,1))</f>
        <v>431.6</v>
      </c>
      <c r="E251" s="244"/>
      <c r="F251" s="247">
        <v>2019999</v>
      </c>
      <c r="G251">
        <f>SUM(C251)</f>
        <v>9992</v>
      </c>
      <c r="H251" s="247" t="s">
        <v>184</v>
      </c>
    </row>
    <row r="252" ht="20.1" customHeight="1" spans="1:8">
      <c r="A252" s="244" t="s">
        <v>185</v>
      </c>
      <c r="B252" s="245">
        <f>SUM(B253:B254)</f>
        <v>0</v>
      </c>
      <c r="C252" s="245">
        <f>SUM(C253:C254)</f>
        <v>0</v>
      </c>
      <c r="D252" s="246" t="str">
        <f>IF(B252=0,"",ROUND(C252/B252*100,1))</f>
        <v/>
      </c>
      <c r="E252" s="244"/>
      <c r="F252" s="247">
        <v>202</v>
      </c>
      <c r="G252">
        <f>SUM(C252)</f>
        <v>0</v>
      </c>
      <c r="H252" s="247" t="s">
        <v>185</v>
      </c>
    </row>
    <row r="253" ht="20.1" customHeight="1" spans="1:8">
      <c r="A253" s="248" t="s">
        <v>186</v>
      </c>
      <c r="B253" s="249">
        <f>VLOOKUP(F253,'[14]表二（旧）'!$F$5:$G$1311,2,FALSE)</f>
        <v>0</v>
      </c>
      <c r="C253" s="157"/>
      <c r="D253" s="246" t="str">
        <f>IF(B253=0,"",ROUND(C253/B253*100,1))</f>
        <v/>
      </c>
      <c r="E253" s="244"/>
      <c r="F253" s="247">
        <v>20205</v>
      </c>
      <c r="G253">
        <f>SUM(C253)</f>
        <v>0</v>
      </c>
      <c r="H253" s="247" t="s">
        <v>186</v>
      </c>
    </row>
    <row r="254" ht="20.1" customHeight="1" spans="1:8">
      <c r="A254" s="248" t="s">
        <v>187</v>
      </c>
      <c r="B254" s="249">
        <f>VLOOKUP(F254,'[14]表二（旧）'!$F$5:$G$1311,2,FALSE)</f>
        <v>0</v>
      </c>
      <c r="C254" s="157"/>
      <c r="D254" s="246" t="str">
        <f>IF(B254=0,"",ROUND(C254/B254*100,1))</f>
        <v/>
      </c>
      <c r="E254" s="244"/>
      <c r="F254" s="247">
        <v>20299</v>
      </c>
      <c r="G254">
        <f>SUM(C254)</f>
        <v>0</v>
      </c>
      <c r="H254" s="247" t="s">
        <v>187</v>
      </c>
    </row>
    <row r="255" ht="20.1" customHeight="1" spans="1:8">
      <c r="A255" s="244" t="s">
        <v>188</v>
      </c>
      <c r="B255" s="245">
        <f>SUM(B256,B266,)</f>
        <v>0</v>
      </c>
      <c r="C255" s="245">
        <f>SUM(C256,C266,)</f>
        <v>0</v>
      </c>
      <c r="D255" s="246" t="str">
        <f>IF(B255=0,"",ROUND(C255/B255*100,1))</f>
        <v/>
      </c>
      <c r="E255" s="244"/>
      <c r="F255" s="247">
        <v>203</v>
      </c>
      <c r="G255">
        <f>SUM(C255)</f>
        <v>0</v>
      </c>
      <c r="H255" s="247" t="s">
        <v>188</v>
      </c>
    </row>
    <row r="256" ht="20.1" customHeight="1" spans="1:8">
      <c r="A256" s="250" t="s">
        <v>189</v>
      </c>
      <c r="B256" s="245">
        <f>SUM(B257:B265)</f>
        <v>0</v>
      </c>
      <c r="C256" s="245">
        <f>SUM(C257:C265)</f>
        <v>0</v>
      </c>
      <c r="D256" s="246" t="str">
        <f>IF(B256=0,"",ROUND(C256/B256*100,1))</f>
        <v/>
      </c>
      <c r="E256" s="244"/>
      <c r="F256" s="247">
        <v>20306</v>
      </c>
      <c r="G256">
        <f>SUM(C256)</f>
        <v>0</v>
      </c>
      <c r="H256" s="247" t="s">
        <v>189</v>
      </c>
    </row>
    <row r="257" ht="20.1" customHeight="1" spans="1:8">
      <c r="A257" s="250" t="s">
        <v>190</v>
      </c>
      <c r="B257" s="249">
        <f>VLOOKUP(F257,'[14]表二（旧）'!$F$5:$G$1311,2,FALSE)</f>
        <v>0</v>
      </c>
      <c r="C257" s="157"/>
      <c r="D257" s="246" t="str">
        <f>IF(B257=0,"",ROUND(C257/B257*100,1))</f>
        <v/>
      </c>
      <c r="E257" s="244"/>
      <c r="F257" s="247">
        <v>2030601</v>
      </c>
      <c r="G257">
        <f>SUM(C257)</f>
        <v>0</v>
      </c>
      <c r="H257" s="247" t="s">
        <v>190</v>
      </c>
    </row>
    <row r="258" ht="20.1" customHeight="1" spans="1:8">
      <c r="A258" s="248" t="s">
        <v>191</v>
      </c>
      <c r="B258" s="249">
        <f>VLOOKUP(F258,'[14]表二（旧）'!$F$5:$G$1311,2,FALSE)</f>
        <v>0</v>
      </c>
      <c r="C258" s="157"/>
      <c r="D258" s="246" t="str">
        <f>IF(B258=0,"",ROUND(C258/B258*100,1))</f>
        <v/>
      </c>
      <c r="E258" s="244"/>
      <c r="F258" s="247">
        <v>2030602</v>
      </c>
      <c r="G258">
        <f>SUM(C258)</f>
        <v>0</v>
      </c>
      <c r="H258" s="247" t="s">
        <v>191</v>
      </c>
    </row>
    <row r="259" ht="20.1" customHeight="1" spans="1:8">
      <c r="A259" s="248" t="s">
        <v>192</v>
      </c>
      <c r="B259" s="249">
        <f>VLOOKUP(F259,'[14]表二（旧）'!$F$5:$G$1311,2,FALSE)</f>
        <v>0</v>
      </c>
      <c r="C259" s="157"/>
      <c r="D259" s="246" t="str">
        <f>IF(B259=0,"",ROUND(C259/B259*100,1))</f>
        <v/>
      </c>
      <c r="E259" s="244"/>
      <c r="F259" s="247">
        <v>2030603</v>
      </c>
      <c r="G259">
        <f>SUM(C259)</f>
        <v>0</v>
      </c>
      <c r="H259" s="247" t="s">
        <v>192</v>
      </c>
    </row>
    <row r="260" ht="20.1" customHeight="1" spans="1:8">
      <c r="A260" s="248" t="s">
        <v>193</v>
      </c>
      <c r="B260" s="249">
        <f>VLOOKUP(F260,'[14]表二（旧）'!$F$5:$G$1311,2,FALSE)</f>
        <v>0</v>
      </c>
      <c r="C260" s="157"/>
      <c r="D260" s="246" t="str">
        <f>IF(B260=0,"",ROUND(C260/B260*100,1))</f>
        <v/>
      </c>
      <c r="E260" s="244"/>
      <c r="F260" s="247">
        <v>2030604</v>
      </c>
      <c r="G260">
        <f>SUM(C260)</f>
        <v>0</v>
      </c>
      <c r="H260" s="247" t="s">
        <v>193</v>
      </c>
    </row>
    <row r="261" ht="20.1" customHeight="1" spans="1:8">
      <c r="A261" s="250" t="s">
        <v>194</v>
      </c>
      <c r="B261" s="249">
        <f>VLOOKUP(F261,'[14]表二（旧）'!$F$5:$G$1311,2,FALSE)</f>
        <v>0</v>
      </c>
      <c r="C261" s="157"/>
      <c r="D261" s="246" t="str">
        <f t="shared" ref="D261:D324" si="8">IF(B261=0,"",ROUND(C261/B261*100,1))</f>
        <v/>
      </c>
      <c r="E261" s="244"/>
      <c r="F261" s="247">
        <v>2030605</v>
      </c>
      <c r="G261">
        <f t="shared" ref="G261:G324" si="9">SUM(C261)</f>
        <v>0</v>
      </c>
      <c r="H261" s="247" t="s">
        <v>194</v>
      </c>
    </row>
    <row r="262" ht="20.1" customHeight="1" spans="1:8">
      <c r="A262" s="250" t="s">
        <v>195</v>
      </c>
      <c r="B262" s="249">
        <f>VLOOKUP(F262,'[14]表二（旧）'!$F$5:$G$1311,2,FALSE)</f>
        <v>0</v>
      </c>
      <c r="C262" s="157"/>
      <c r="D262" s="246" t="str">
        <f>IF(B262=0,"",ROUND(C262/B262*100,1))</f>
        <v/>
      </c>
      <c r="E262" s="244"/>
      <c r="F262" s="247">
        <v>2030606</v>
      </c>
      <c r="G262">
        <f>SUM(C262)</f>
        <v>0</v>
      </c>
      <c r="H262" s="247" t="s">
        <v>195</v>
      </c>
    </row>
    <row r="263" ht="20.1" customHeight="1" spans="1:8">
      <c r="A263" s="250" t="s">
        <v>196</v>
      </c>
      <c r="B263" s="249">
        <f>VLOOKUP(F263,'[14]表二（旧）'!$F$5:$G$1311,2,FALSE)</f>
        <v>0</v>
      </c>
      <c r="C263" s="157"/>
      <c r="D263" s="246" t="str">
        <f>IF(B263=0,"",ROUND(C263/B263*100,1))</f>
        <v/>
      </c>
      <c r="E263" s="244"/>
      <c r="F263" s="247">
        <v>2030607</v>
      </c>
      <c r="G263">
        <f>SUM(C263)</f>
        <v>0</v>
      </c>
      <c r="H263" s="247" t="s">
        <v>196</v>
      </c>
    </row>
    <row r="264" ht="20.1" customHeight="1" spans="1:8">
      <c r="A264" s="250" t="s">
        <v>197</v>
      </c>
      <c r="B264" s="249">
        <f>VLOOKUP(F264,'[14]表二（旧）'!$F$5:$G$1311,2,FALSE)</f>
        <v>0</v>
      </c>
      <c r="C264" s="157"/>
      <c r="D264" s="246" t="str">
        <f>IF(B264=0,"",ROUND(C264/B264*100,1))</f>
        <v/>
      </c>
      <c r="E264" s="244"/>
      <c r="F264" s="247">
        <v>2030608</v>
      </c>
      <c r="G264">
        <f>SUM(C264)</f>
        <v>0</v>
      </c>
      <c r="H264" s="247" t="s">
        <v>197</v>
      </c>
    </row>
    <row r="265" ht="20.1" customHeight="1" spans="1:8">
      <c r="A265" s="250" t="s">
        <v>198</v>
      </c>
      <c r="B265" s="249">
        <f>VLOOKUP(F265,'[14]表二（旧）'!$F$5:$G$1311,2,FALSE)</f>
        <v>0</v>
      </c>
      <c r="C265" s="157"/>
      <c r="D265" s="246" t="str">
        <f>IF(B265=0,"",ROUND(C265/B265*100,1))</f>
        <v/>
      </c>
      <c r="E265" s="244"/>
      <c r="F265" s="247">
        <v>2030699</v>
      </c>
      <c r="G265">
        <f>SUM(C265)</f>
        <v>0</v>
      </c>
      <c r="H265" s="247" t="s">
        <v>198</v>
      </c>
    </row>
    <row r="266" ht="20.1" customHeight="1" spans="1:8">
      <c r="A266" s="250" t="s">
        <v>199</v>
      </c>
      <c r="B266" s="249">
        <f>VLOOKUP(F266,'[14]表二（旧）'!$F$5:$G$1311,2,FALSE)</f>
        <v>0</v>
      </c>
      <c r="C266" s="157"/>
      <c r="D266" s="246" t="str">
        <f>IF(B266=0,"",ROUND(C266/B266*100,1))</f>
        <v/>
      </c>
      <c r="E266" s="244"/>
      <c r="F266" s="247">
        <v>20399</v>
      </c>
      <c r="G266">
        <f>SUM(C266)</f>
        <v>0</v>
      </c>
      <c r="H266" s="247" t="s">
        <v>199</v>
      </c>
    </row>
    <row r="267" ht="20.1" customHeight="1" spans="1:8">
      <c r="A267" s="244" t="s">
        <v>200</v>
      </c>
      <c r="B267" s="245">
        <f>SUM(B268,B271,B280,B287,B295,B304,B320,B329,B339,B347,B353,)</f>
        <v>14687</v>
      </c>
      <c r="C267" s="245">
        <f>SUM(C268,C271,C280,C287,C295,C304,C320,C329,C339,C347,C353,)</f>
        <v>18571</v>
      </c>
      <c r="D267" s="246">
        <f>IF(B267=0,"",ROUND(C267/B267*100,1))</f>
        <v>126.4</v>
      </c>
      <c r="E267" s="244"/>
      <c r="F267" s="247">
        <v>204</v>
      </c>
      <c r="G267">
        <f>SUM(C267)</f>
        <v>18571</v>
      </c>
      <c r="H267" s="247" t="s">
        <v>200</v>
      </c>
    </row>
    <row r="268" ht="20.1" customHeight="1" spans="1:8">
      <c r="A268" s="248" t="s">
        <v>201</v>
      </c>
      <c r="B268" s="245">
        <f>SUM(B269:B270)</f>
        <v>0</v>
      </c>
      <c r="C268" s="245">
        <f>SUM(C269:C270)</f>
        <v>0</v>
      </c>
      <c r="D268" s="246" t="str">
        <f>IF(B268=0,"",ROUND(C268/B268*100,1))</f>
        <v/>
      </c>
      <c r="E268" s="244"/>
      <c r="F268" s="247">
        <v>20401</v>
      </c>
      <c r="G268">
        <f>SUM(C268)</f>
        <v>0</v>
      </c>
      <c r="H268" s="247" t="s">
        <v>202</v>
      </c>
    </row>
    <row r="269" ht="20.1" customHeight="1" spans="1:8">
      <c r="A269" s="248" t="s">
        <v>203</v>
      </c>
      <c r="B269" s="249">
        <f>VLOOKUP(F269,'[14]表二（旧）'!$F$5:$G$1311,2,FALSE)</f>
        <v>0</v>
      </c>
      <c r="C269" s="157"/>
      <c r="D269" s="246" t="str">
        <f>IF(B269=0,"",ROUND(C269/B269*100,1))</f>
        <v/>
      </c>
      <c r="E269" s="244"/>
      <c r="F269" s="247">
        <v>2040101</v>
      </c>
      <c r="G269">
        <f>SUM(C269)</f>
        <v>0</v>
      </c>
      <c r="H269" s="247" t="s">
        <v>203</v>
      </c>
    </row>
    <row r="270" ht="20.1" customHeight="1" spans="1:8">
      <c r="A270" s="250" t="s">
        <v>204</v>
      </c>
      <c r="B270" s="249">
        <f>VLOOKUP(F270,'[14]表二（旧）'!$F$5:$G$1311,2,FALSE)</f>
        <v>0</v>
      </c>
      <c r="C270" s="157"/>
      <c r="D270" s="246" t="str">
        <f>IF(B270=0,"",ROUND(C270/B270*100,1))</f>
        <v/>
      </c>
      <c r="E270" s="244"/>
      <c r="F270" s="247">
        <v>2040199</v>
      </c>
      <c r="G270">
        <f>SUM(C270)</f>
        <v>0</v>
      </c>
      <c r="H270" s="247" t="s">
        <v>204</v>
      </c>
    </row>
    <row r="271" ht="20.1" customHeight="1" spans="1:8">
      <c r="A271" s="250" t="s">
        <v>205</v>
      </c>
      <c r="B271" s="245">
        <f>SUM(B272:B279)</f>
        <v>9461</v>
      </c>
      <c r="C271" s="245">
        <f>SUM(C272:C279)</f>
        <v>11931</v>
      </c>
      <c r="D271" s="246">
        <f>IF(B271=0,"",ROUND(C271/B271*100,1))</f>
        <v>126.1</v>
      </c>
      <c r="E271" s="244"/>
      <c r="F271" s="247">
        <v>20402</v>
      </c>
      <c r="G271">
        <f>SUM(C271)</f>
        <v>11931</v>
      </c>
      <c r="H271" s="247" t="s">
        <v>205</v>
      </c>
    </row>
    <row r="272" ht="20.1" customHeight="1" spans="1:8">
      <c r="A272" s="250" t="s">
        <v>44</v>
      </c>
      <c r="B272" s="249">
        <f>VLOOKUP(F272,'[14]表二（旧）'!$F$5:$G$1311,2,FALSE)</f>
        <v>4608</v>
      </c>
      <c r="C272" s="157">
        <v>8041</v>
      </c>
      <c r="D272" s="246">
        <f>IF(B272=0,"",ROUND(C272/B272*100,1))</f>
        <v>174.5</v>
      </c>
      <c r="E272" s="244"/>
      <c r="F272" s="247">
        <v>2040201</v>
      </c>
      <c r="G272">
        <f>SUM(C272)</f>
        <v>8041</v>
      </c>
      <c r="H272" s="247" t="s">
        <v>44</v>
      </c>
    </row>
    <row r="273" ht="20.1" customHeight="1" spans="1:8">
      <c r="A273" s="250" t="s">
        <v>45</v>
      </c>
      <c r="B273" s="249">
        <f>VLOOKUP(F273,'[14]表二（旧）'!$F$5:$G$1311,2,FALSE)</f>
        <v>1062</v>
      </c>
      <c r="C273" s="157">
        <v>2220</v>
      </c>
      <c r="D273" s="246">
        <f>IF(B273=0,"",ROUND(C273/B273*100,1))</f>
        <v>209</v>
      </c>
      <c r="E273" s="244"/>
      <c r="F273" s="247">
        <v>2040202</v>
      </c>
      <c r="G273">
        <f>SUM(C273)</f>
        <v>2220</v>
      </c>
      <c r="H273" s="247" t="s">
        <v>45</v>
      </c>
    </row>
    <row r="274" ht="20.1" customHeight="1" spans="1:8">
      <c r="A274" s="250" t="s">
        <v>46</v>
      </c>
      <c r="B274" s="249">
        <f>VLOOKUP(F274,'[14]表二（旧）'!$F$5:$G$1311,2,FALSE)</f>
        <v>0</v>
      </c>
      <c r="C274" s="157"/>
      <c r="D274" s="246" t="str">
        <f>IF(B274=0,"",ROUND(C274/B274*100,1))</f>
        <v/>
      </c>
      <c r="E274" s="244"/>
      <c r="F274" s="247">
        <v>2040203</v>
      </c>
      <c r="G274">
        <f>SUM(C274)</f>
        <v>0</v>
      </c>
      <c r="H274" s="247" t="s">
        <v>46</v>
      </c>
    </row>
    <row r="275" ht="20.1" customHeight="1" spans="1:8">
      <c r="A275" s="250" t="s">
        <v>86</v>
      </c>
      <c r="B275" s="249">
        <f>VLOOKUP(F275,'[14]表二（旧）'!$F$5:$G$1311,2,FALSE)</f>
        <v>0</v>
      </c>
      <c r="C275" s="157">
        <v>20</v>
      </c>
      <c r="D275" s="246" t="str">
        <f>IF(B275=0,"",ROUND(C275/B275*100,1))</f>
        <v/>
      </c>
      <c r="E275" s="244"/>
      <c r="F275" s="247">
        <v>2040219</v>
      </c>
      <c r="G275">
        <f>SUM(C275)</f>
        <v>20</v>
      </c>
      <c r="H275" s="247" t="s">
        <v>86</v>
      </c>
    </row>
    <row r="276" ht="20.1" customHeight="1" spans="1:8">
      <c r="A276" s="262" t="s">
        <v>206</v>
      </c>
      <c r="B276" s="258">
        <f>VLOOKUP(2040204,'[14]表二（旧）'!$F$5:$G$1311,2,FALSE)+VLOOKUP(2040205,'[14]表二（旧）'!$F$5:$G$1311,2,FALSE)+VLOOKUP(2040206,'[14]表二（旧）'!$F$5:$G$1311,2,FALSE)+VLOOKUP(2040207,'[14]表二（旧）'!$F$5:$G$1311,2,FALSE)+VLOOKUP(2040208,'[14]表二（旧）'!$F$5:$G$1311,2,FALSE)+VLOOKUP(2040209,'[14]表二（旧）'!$F$5:$G$1311,2,FALSE)+VLOOKUP(2040210,'[14]表二（旧）'!$F$5:$G$1311,2,FALSE)+VLOOKUP(2040211,'[14]表二（旧）'!$F$5:$G$1311,2,FALSE)+VLOOKUP(2040212,'[14]表二（旧）'!$F$5:$G$1311,2,FALSE)+VLOOKUP(2040213,'[14]表二（旧）'!$F$5:$G$1311,2,FALSE)+VLOOKUP(2040214,'[14]表二（旧）'!$F$5:$G$1311,2,FALSE)+VLOOKUP(2040215,'[14]表二（旧）'!$F$5:$G$1311,2,FALSE)+VLOOKUP(2040216,'[14]表二（旧）'!$F$5:$G$1311,2,FALSE)+VLOOKUP(2040217,'[14]表二（旧）'!$F$5:$G$1311,2,FALSE)+VLOOKUP(2040218,'[14]表二（旧）'!$F$5:$G$1311,2,FALSE)</f>
        <v>2817</v>
      </c>
      <c r="C276" s="157">
        <v>1116</v>
      </c>
      <c r="D276" s="246">
        <f>IF(B276=0,"",ROUND(C276/B276*100,1))</f>
        <v>39.6</v>
      </c>
      <c r="E276" s="244"/>
      <c r="F276" s="247">
        <v>2040220</v>
      </c>
      <c r="G276">
        <f>SUM(C276)</f>
        <v>1116</v>
      </c>
      <c r="H276" s="247" t="s">
        <v>206</v>
      </c>
    </row>
    <row r="277" ht="20.1" customHeight="1" spans="1:8">
      <c r="A277" s="262" t="s">
        <v>207</v>
      </c>
      <c r="B277" s="157"/>
      <c r="C277" s="157">
        <v>66</v>
      </c>
      <c r="D277" s="246" t="str">
        <f>IF(B277=0,"",ROUND(C277/B277*100,1))</f>
        <v/>
      </c>
      <c r="E277" s="244"/>
      <c r="F277" s="247">
        <v>2040221</v>
      </c>
      <c r="G277">
        <f>SUM(C277)</f>
        <v>66</v>
      </c>
      <c r="H277" s="247" t="s">
        <v>207</v>
      </c>
    </row>
    <row r="278" ht="20.1" customHeight="1" spans="1:8">
      <c r="A278" s="250" t="s">
        <v>53</v>
      </c>
      <c r="B278" s="249">
        <f>VLOOKUP(F278,'[14]表二（旧）'!$F$5:$G$1311,2,FALSE)</f>
        <v>0</v>
      </c>
      <c r="C278" s="157"/>
      <c r="D278" s="246" t="str">
        <f>IF(B278=0,"",ROUND(C278/B278*100,1))</f>
        <v/>
      </c>
      <c r="E278" s="244"/>
      <c r="F278" s="247">
        <v>2040250</v>
      </c>
      <c r="G278">
        <f>SUM(C278)</f>
        <v>0</v>
      </c>
      <c r="H278" s="247" t="s">
        <v>53</v>
      </c>
    </row>
    <row r="279" ht="20.1" customHeight="1" spans="1:8">
      <c r="A279" s="250" t="s">
        <v>208</v>
      </c>
      <c r="B279" s="249">
        <f>VLOOKUP(F279,'[14]表二（旧）'!$F$5:$G$1311,2,FALSE)</f>
        <v>974</v>
      </c>
      <c r="C279" s="157">
        <v>468</v>
      </c>
      <c r="D279" s="246">
        <f>IF(B279=0,"",ROUND(C279/B279*100,1))</f>
        <v>48</v>
      </c>
      <c r="E279" s="244"/>
      <c r="F279" s="247">
        <v>2040299</v>
      </c>
      <c r="G279">
        <f>SUM(C279)</f>
        <v>468</v>
      </c>
      <c r="H279" s="247" t="s">
        <v>208</v>
      </c>
    </row>
    <row r="280" ht="20.1" customHeight="1" spans="1:8">
      <c r="A280" s="248" t="s">
        <v>209</v>
      </c>
      <c r="B280" s="245">
        <f>SUM(B281:B286)</f>
        <v>0</v>
      </c>
      <c r="C280" s="245">
        <f>SUM(C281:C286)</f>
        <v>0</v>
      </c>
      <c r="D280" s="246" t="str">
        <f>IF(B280=0,"",ROUND(C280/B280*100,1))</f>
        <v/>
      </c>
      <c r="E280" s="244"/>
      <c r="F280" s="247">
        <v>20403</v>
      </c>
      <c r="G280">
        <f>SUM(C280)</f>
        <v>0</v>
      </c>
      <c r="H280" s="247" t="s">
        <v>209</v>
      </c>
    </row>
    <row r="281" ht="20.1" customHeight="1" spans="1:8">
      <c r="A281" s="248" t="s">
        <v>44</v>
      </c>
      <c r="B281" s="249">
        <f>VLOOKUP(F281,'[14]表二（旧）'!$F$5:$G$1311,2,FALSE)</f>
        <v>0</v>
      </c>
      <c r="C281" s="157"/>
      <c r="D281" s="246" t="str">
        <f>IF(B281=0,"",ROUND(C281/B281*100,1))</f>
        <v/>
      </c>
      <c r="E281" s="244"/>
      <c r="F281" s="247">
        <v>2040301</v>
      </c>
      <c r="G281">
        <f>SUM(C281)</f>
        <v>0</v>
      </c>
      <c r="H281" s="247" t="s">
        <v>44</v>
      </c>
    </row>
    <row r="282" ht="20.1" customHeight="1" spans="1:8">
      <c r="A282" s="248" t="s">
        <v>45</v>
      </c>
      <c r="B282" s="249">
        <f>VLOOKUP(F282,'[14]表二（旧）'!$F$5:$G$1311,2,FALSE)</f>
        <v>0</v>
      </c>
      <c r="C282" s="157"/>
      <c r="D282" s="246" t="str">
        <f>IF(B282=0,"",ROUND(C282/B282*100,1))</f>
        <v/>
      </c>
      <c r="E282" s="244"/>
      <c r="F282" s="247">
        <v>2040302</v>
      </c>
      <c r="G282">
        <f>SUM(C282)</f>
        <v>0</v>
      </c>
      <c r="H282" s="247" t="s">
        <v>45</v>
      </c>
    </row>
    <row r="283" ht="20.1" customHeight="1" spans="1:8">
      <c r="A283" s="250" t="s">
        <v>46</v>
      </c>
      <c r="B283" s="249">
        <f>VLOOKUP(F283,'[14]表二（旧）'!$F$5:$G$1311,2,FALSE)</f>
        <v>0</v>
      </c>
      <c r="C283" s="157"/>
      <c r="D283" s="246" t="str">
        <f>IF(B283=0,"",ROUND(C283/B283*100,1))</f>
        <v/>
      </c>
      <c r="E283" s="244"/>
      <c r="F283" s="247">
        <v>2040303</v>
      </c>
      <c r="G283">
        <f>SUM(C283)</f>
        <v>0</v>
      </c>
      <c r="H283" s="247" t="s">
        <v>46</v>
      </c>
    </row>
    <row r="284" ht="20.1" customHeight="1" spans="1:8">
      <c r="A284" s="250" t="s">
        <v>210</v>
      </c>
      <c r="B284" s="249">
        <f>VLOOKUP(F284,'[14]表二（旧）'!$F$5:$G$1311,2,FALSE)</f>
        <v>0</v>
      </c>
      <c r="C284" s="157"/>
      <c r="D284" s="246" t="str">
        <f>IF(B284=0,"",ROUND(C284/B284*100,1))</f>
        <v/>
      </c>
      <c r="E284" s="244"/>
      <c r="F284" s="247">
        <v>2040304</v>
      </c>
      <c r="G284">
        <f>SUM(C284)</f>
        <v>0</v>
      </c>
      <c r="H284" s="247" t="s">
        <v>210</v>
      </c>
    </row>
    <row r="285" ht="20.1" customHeight="1" spans="1:8">
      <c r="A285" s="250" t="s">
        <v>53</v>
      </c>
      <c r="B285" s="249">
        <f>VLOOKUP(F285,'[14]表二（旧）'!$F$5:$G$1311,2,FALSE)</f>
        <v>0</v>
      </c>
      <c r="C285" s="157"/>
      <c r="D285" s="246" t="str">
        <f>IF(B285=0,"",ROUND(C285/B285*100,1))</f>
        <v/>
      </c>
      <c r="E285" s="244"/>
      <c r="F285" s="247">
        <v>2040350</v>
      </c>
      <c r="G285">
        <f>SUM(C285)</f>
        <v>0</v>
      </c>
      <c r="H285" s="247" t="s">
        <v>53</v>
      </c>
    </row>
    <row r="286" ht="20.1" customHeight="1" spans="1:8">
      <c r="A286" s="244" t="s">
        <v>211</v>
      </c>
      <c r="B286" s="249">
        <f>VLOOKUP(F286,'[14]表二（旧）'!$F$5:$G$1311,2,FALSE)</f>
        <v>0</v>
      </c>
      <c r="C286" s="157"/>
      <c r="D286" s="246" t="str">
        <f>IF(B286=0,"",ROUND(C286/B286*100,1))</f>
        <v/>
      </c>
      <c r="E286" s="244"/>
      <c r="F286" s="247">
        <v>2040399</v>
      </c>
      <c r="G286">
        <f>SUM(C286)</f>
        <v>0</v>
      </c>
      <c r="H286" s="247" t="s">
        <v>211</v>
      </c>
    </row>
    <row r="287" ht="20.1" customHeight="1" spans="1:8">
      <c r="A287" s="251" t="s">
        <v>212</v>
      </c>
      <c r="B287" s="245">
        <f>SUM(B288:B294)</f>
        <v>1776</v>
      </c>
      <c r="C287" s="245">
        <f>SUM(C288:C294)</f>
        <v>2042</v>
      </c>
      <c r="D287" s="246">
        <f>IF(B287=0,"",ROUND(C287/B287*100,1))</f>
        <v>115</v>
      </c>
      <c r="E287" s="244"/>
      <c r="F287" s="247">
        <v>20404</v>
      </c>
      <c r="G287">
        <f>SUM(C287)</f>
        <v>2042</v>
      </c>
      <c r="H287" s="247" t="s">
        <v>212</v>
      </c>
    </row>
    <row r="288" ht="20.1" customHeight="1" spans="1:8">
      <c r="A288" s="248" t="s">
        <v>44</v>
      </c>
      <c r="B288" s="249">
        <f>VLOOKUP(F288,'[14]表二（旧）'!$F$5:$G$1311,2,FALSE)</f>
        <v>1171</v>
      </c>
      <c r="C288" s="157">
        <v>1273</v>
      </c>
      <c r="D288" s="246">
        <f>IF(B288=0,"",ROUND(C288/B288*100,1))</f>
        <v>108.7</v>
      </c>
      <c r="E288" s="244"/>
      <c r="F288" s="247">
        <v>2040401</v>
      </c>
      <c r="G288">
        <f>SUM(C288)</f>
        <v>1273</v>
      </c>
      <c r="H288" s="247" t="s">
        <v>44</v>
      </c>
    </row>
    <row r="289" ht="20.1" customHeight="1" spans="1:8">
      <c r="A289" s="248" t="s">
        <v>45</v>
      </c>
      <c r="B289" s="249">
        <f>VLOOKUP(F289,'[14]表二（旧）'!$F$5:$G$1311,2,FALSE)</f>
        <v>152</v>
      </c>
      <c r="C289" s="157">
        <v>237</v>
      </c>
      <c r="D289" s="246">
        <f>IF(B289=0,"",ROUND(C289/B289*100,1))</f>
        <v>155.9</v>
      </c>
      <c r="E289" s="244"/>
      <c r="F289" s="247">
        <v>2040402</v>
      </c>
      <c r="G289">
        <f>SUM(C289)</f>
        <v>237</v>
      </c>
      <c r="H289" s="247" t="s">
        <v>45</v>
      </c>
    </row>
    <row r="290" ht="20.1" customHeight="1" spans="1:8">
      <c r="A290" s="250" t="s">
        <v>46</v>
      </c>
      <c r="B290" s="249">
        <f>VLOOKUP(F290,'[14]表二（旧）'!$F$5:$G$1311,2,FALSE)</f>
        <v>0</v>
      </c>
      <c r="C290" s="157"/>
      <c r="D290" s="246" t="str">
        <f>IF(B290=0,"",ROUND(C290/B290*100,1))</f>
        <v/>
      </c>
      <c r="E290" s="244"/>
      <c r="F290" s="247">
        <v>2040403</v>
      </c>
      <c r="G290">
        <f>SUM(C290)</f>
        <v>0</v>
      </c>
      <c r="H290" s="247" t="s">
        <v>46</v>
      </c>
    </row>
    <row r="291" ht="20.1" customHeight="1" spans="1:8">
      <c r="A291" s="250" t="s">
        <v>213</v>
      </c>
      <c r="B291" s="249">
        <f>VLOOKUP(F291,'[14]表二（旧）'!$F$5:$G$1311,2,FALSE)</f>
        <v>0</v>
      </c>
      <c r="C291" s="157"/>
      <c r="D291" s="246" t="str">
        <f>IF(B291=0,"",ROUND(C291/B291*100,1))</f>
        <v/>
      </c>
      <c r="E291" s="244"/>
      <c r="F291" s="247">
        <v>2040409</v>
      </c>
      <c r="G291">
        <f>SUM(C291)</f>
        <v>0</v>
      </c>
      <c r="H291" s="247" t="s">
        <v>213</v>
      </c>
    </row>
    <row r="292" ht="20.1" customHeight="1" spans="1:8">
      <c r="A292" s="262" t="s">
        <v>214</v>
      </c>
      <c r="B292" s="258">
        <f>VLOOKUP(2040404,'[14]表二（旧）'!$F$5:$G$1311,2,FALSE)+VLOOKUP(2040405,'[14]表二（旧）'!$F$5:$G$1311,2,FALSE)+VLOOKUP(2040406,'[14]表二（旧）'!$F$5:$G$1311,2,FALSE)+VLOOKUP(2040407,'[14]表二（旧）'!$F$5:$G$1311,2,FALSE)+VLOOKUP(2040408,'[14]表二（旧）'!$F$5:$G$1311,2,FALSE)</f>
        <v>427</v>
      </c>
      <c r="C292" s="157">
        <v>532</v>
      </c>
      <c r="D292" s="246">
        <f>IF(B292=0,"",ROUND(C292/B292*100,1))</f>
        <v>124.6</v>
      </c>
      <c r="E292" s="244"/>
      <c r="F292" s="247">
        <v>2040410</v>
      </c>
      <c r="G292">
        <f>SUM(C292)</f>
        <v>532</v>
      </c>
      <c r="H292" s="262" t="s">
        <v>214</v>
      </c>
    </row>
    <row r="293" ht="20.1" customHeight="1" spans="1:8">
      <c r="A293" s="250" t="s">
        <v>53</v>
      </c>
      <c r="B293" s="249">
        <f>VLOOKUP(F293,'[14]表二（旧）'!$F$5:$G$1311,2,FALSE)</f>
        <v>0</v>
      </c>
      <c r="C293" s="157"/>
      <c r="D293" s="246" t="str">
        <f>IF(B293=0,"",ROUND(C293/B293*100,1))</f>
        <v/>
      </c>
      <c r="E293" s="244"/>
      <c r="F293" s="247">
        <v>2040450</v>
      </c>
      <c r="G293">
        <f>SUM(C293)</f>
        <v>0</v>
      </c>
      <c r="H293" s="247" t="s">
        <v>53</v>
      </c>
    </row>
    <row r="294" ht="20.1" customHeight="1" spans="1:8">
      <c r="A294" s="250" t="s">
        <v>215</v>
      </c>
      <c r="B294" s="249">
        <f>VLOOKUP(F294,'[14]表二（旧）'!$F$5:$G$1311,2,FALSE)</f>
        <v>26</v>
      </c>
      <c r="C294" s="157"/>
      <c r="D294" s="246">
        <f>IF(B294=0,"",ROUND(C294/B294*100,1))</f>
        <v>0</v>
      </c>
      <c r="E294" s="244"/>
      <c r="F294" s="247">
        <v>2040499</v>
      </c>
      <c r="G294">
        <f>SUM(C294)</f>
        <v>0</v>
      </c>
      <c r="H294" s="247" t="s">
        <v>215</v>
      </c>
    </row>
    <row r="295" ht="20.1" customHeight="1" spans="1:8">
      <c r="A295" s="244" t="s">
        <v>216</v>
      </c>
      <c r="B295" s="245">
        <f>SUM(B296:B303)</f>
        <v>2567</v>
      </c>
      <c r="C295" s="245">
        <f>SUM(C296:C303)</f>
        <v>3636</v>
      </c>
      <c r="D295" s="246">
        <f>IF(B295=0,"",ROUND(C295/B295*100,1))</f>
        <v>141.6</v>
      </c>
      <c r="E295" s="244"/>
      <c r="F295" s="247">
        <v>20405</v>
      </c>
      <c r="G295">
        <f>SUM(C295)</f>
        <v>3636</v>
      </c>
      <c r="H295" s="247" t="s">
        <v>216</v>
      </c>
    </row>
    <row r="296" ht="20.1" customHeight="1" spans="1:8">
      <c r="A296" s="248" t="s">
        <v>44</v>
      </c>
      <c r="B296" s="249">
        <f>VLOOKUP(F296,'[14]表二（旧）'!$F$5:$G$1311,2,FALSE)</f>
        <v>1101</v>
      </c>
      <c r="C296" s="157">
        <v>1824</v>
      </c>
      <c r="D296" s="246">
        <f>IF(B296=0,"",ROUND(C296/B296*100,1))</f>
        <v>165.7</v>
      </c>
      <c r="E296" s="244"/>
      <c r="F296" s="247">
        <v>2040501</v>
      </c>
      <c r="G296">
        <f>SUM(C296)</f>
        <v>1824</v>
      </c>
      <c r="H296" s="247" t="s">
        <v>44</v>
      </c>
    </row>
    <row r="297" ht="20.1" customHeight="1" spans="1:8">
      <c r="A297" s="248" t="s">
        <v>45</v>
      </c>
      <c r="B297" s="249">
        <f>VLOOKUP(F297,'[14]表二（旧）'!$F$5:$G$1311,2,FALSE)</f>
        <v>165</v>
      </c>
      <c r="C297" s="157">
        <v>153</v>
      </c>
      <c r="D297" s="246">
        <f>IF(B297=0,"",ROUND(C297/B297*100,1))</f>
        <v>92.7</v>
      </c>
      <c r="E297" s="244"/>
      <c r="F297" s="247">
        <v>2040502</v>
      </c>
      <c r="G297">
        <f>SUM(C297)</f>
        <v>153</v>
      </c>
      <c r="H297" s="247" t="s">
        <v>45</v>
      </c>
    </row>
    <row r="298" ht="20.1" customHeight="1" spans="1:8">
      <c r="A298" s="248" t="s">
        <v>46</v>
      </c>
      <c r="B298" s="249">
        <f>VLOOKUP(F298,'[14]表二（旧）'!$F$5:$G$1311,2,FALSE)</f>
        <v>0</v>
      </c>
      <c r="C298" s="157"/>
      <c r="D298" s="246" t="str">
        <f>IF(B298=0,"",ROUND(C298/B298*100,1))</f>
        <v/>
      </c>
      <c r="E298" s="244"/>
      <c r="F298" s="247">
        <v>2040503</v>
      </c>
      <c r="G298">
        <f>SUM(C298)</f>
        <v>0</v>
      </c>
      <c r="H298" s="247" t="s">
        <v>46</v>
      </c>
    </row>
    <row r="299" ht="20.1" customHeight="1" spans="1:8">
      <c r="A299" s="250" t="s">
        <v>217</v>
      </c>
      <c r="B299" s="249">
        <f>VLOOKUP(F299,'[14]表二（旧）'!$F$5:$G$1311,2,FALSE)</f>
        <v>279</v>
      </c>
      <c r="C299" s="157">
        <v>497</v>
      </c>
      <c r="D299" s="246">
        <f>IF(B299=0,"",ROUND(C299/B299*100,1))</f>
        <v>178.1</v>
      </c>
      <c r="E299" s="244"/>
      <c r="F299" s="247">
        <v>2040504</v>
      </c>
      <c r="G299">
        <f>SUM(C299)</f>
        <v>497</v>
      </c>
      <c r="H299" s="247" t="s">
        <v>217</v>
      </c>
    </row>
    <row r="300" ht="20.1" customHeight="1" spans="1:8">
      <c r="A300" s="250" t="s">
        <v>218</v>
      </c>
      <c r="B300" s="249">
        <f>VLOOKUP(F300,'[14]表二（旧）'!$F$5:$G$1311,2,FALSE)</f>
        <v>952</v>
      </c>
      <c r="C300" s="157">
        <v>1099</v>
      </c>
      <c r="D300" s="246">
        <f>IF(B300=0,"",ROUND(C300/B300*100,1))</f>
        <v>115.4</v>
      </c>
      <c r="E300" s="244"/>
      <c r="F300" s="247">
        <v>2040505</v>
      </c>
      <c r="G300">
        <f>SUM(C300)</f>
        <v>1099</v>
      </c>
      <c r="H300" s="247" t="s">
        <v>218</v>
      </c>
    </row>
    <row r="301" ht="20.1" customHeight="1" spans="1:8">
      <c r="A301" s="250" t="s">
        <v>219</v>
      </c>
      <c r="B301" s="249">
        <f>VLOOKUP(F301,'[14]表二（旧）'!$F$5:$G$1311,2,FALSE)</f>
        <v>0</v>
      </c>
      <c r="C301" s="157">
        <v>33</v>
      </c>
      <c r="D301" s="246" t="str">
        <f>IF(B301=0,"",ROUND(C301/B301*100,1))</f>
        <v/>
      </c>
      <c r="E301" s="244"/>
      <c r="F301" s="247">
        <v>2040506</v>
      </c>
      <c r="G301">
        <f>SUM(C301)</f>
        <v>33</v>
      </c>
      <c r="H301" s="247" t="s">
        <v>219</v>
      </c>
    </row>
    <row r="302" ht="20.1" customHeight="1" spans="1:8">
      <c r="A302" s="248" t="s">
        <v>53</v>
      </c>
      <c r="B302" s="249">
        <f>VLOOKUP(F302,'[14]表二（旧）'!$F$5:$G$1311,2,FALSE)</f>
        <v>0</v>
      </c>
      <c r="C302" s="157"/>
      <c r="D302" s="246" t="str">
        <f>IF(B302=0,"",ROUND(C302/B302*100,1))</f>
        <v/>
      </c>
      <c r="E302" s="244"/>
      <c r="F302" s="247">
        <v>2040550</v>
      </c>
      <c r="G302">
        <f>SUM(C302)</f>
        <v>0</v>
      </c>
      <c r="H302" s="247" t="s">
        <v>53</v>
      </c>
    </row>
    <row r="303" ht="20.1" customHeight="1" spans="1:8">
      <c r="A303" s="248" t="s">
        <v>220</v>
      </c>
      <c r="B303" s="249">
        <f>VLOOKUP(F303,'[14]表二（旧）'!$F$5:$G$1311,2,FALSE)</f>
        <v>70</v>
      </c>
      <c r="C303" s="157">
        <v>30</v>
      </c>
      <c r="D303" s="246">
        <f>IF(B303=0,"",ROUND(C303/B303*100,1))</f>
        <v>42.9</v>
      </c>
      <c r="E303" s="244"/>
      <c r="F303" s="247">
        <v>2040599</v>
      </c>
      <c r="G303">
        <f>SUM(C303)</f>
        <v>30</v>
      </c>
      <c r="H303" s="247" t="s">
        <v>220</v>
      </c>
    </row>
    <row r="304" ht="20.1" customHeight="1" spans="1:8">
      <c r="A304" s="248" t="s">
        <v>221</v>
      </c>
      <c r="B304" s="245">
        <f>SUM(B305:B319)</f>
        <v>883</v>
      </c>
      <c r="C304" s="245">
        <f>SUM(C305:C319)</f>
        <v>962</v>
      </c>
      <c r="D304" s="246">
        <f>IF(B304=0,"",ROUND(C304/B304*100,1))</f>
        <v>108.9</v>
      </c>
      <c r="E304" s="244"/>
      <c r="F304" s="247">
        <v>20406</v>
      </c>
      <c r="G304">
        <f>SUM(C304)</f>
        <v>962</v>
      </c>
      <c r="H304" s="247" t="s">
        <v>221</v>
      </c>
    </row>
    <row r="305" ht="20.1" customHeight="1" spans="1:8">
      <c r="A305" s="250" t="s">
        <v>44</v>
      </c>
      <c r="B305" s="249">
        <f>VLOOKUP(F305,'[14]表二（旧）'!$F$5:$G$1311,2,FALSE)</f>
        <v>650</v>
      </c>
      <c r="C305" s="157">
        <v>637</v>
      </c>
      <c r="D305" s="246">
        <f>IF(B305=0,"",ROUND(C305/B305*100,1))</f>
        <v>98</v>
      </c>
      <c r="E305" s="244"/>
      <c r="F305" s="247">
        <v>2040601</v>
      </c>
      <c r="G305">
        <f>SUM(C305)</f>
        <v>637</v>
      </c>
      <c r="H305" s="247" t="s">
        <v>44</v>
      </c>
    </row>
    <row r="306" ht="20.1" customHeight="1" spans="1:8">
      <c r="A306" s="250" t="s">
        <v>45</v>
      </c>
      <c r="B306" s="249">
        <f>VLOOKUP(F306,'[14]表二（旧）'!$F$5:$G$1311,2,FALSE)</f>
        <v>117</v>
      </c>
      <c r="C306" s="157">
        <v>69</v>
      </c>
      <c r="D306" s="246">
        <f>IF(B306=0,"",ROUND(C306/B306*100,1))</f>
        <v>59</v>
      </c>
      <c r="E306" s="244"/>
      <c r="F306" s="247">
        <v>2040602</v>
      </c>
      <c r="G306">
        <f>SUM(C306)</f>
        <v>69</v>
      </c>
      <c r="H306" s="247" t="s">
        <v>45</v>
      </c>
    </row>
    <row r="307" ht="20.1" customHeight="1" spans="1:8">
      <c r="A307" s="250" t="s">
        <v>46</v>
      </c>
      <c r="B307" s="249">
        <f>VLOOKUP(F307,'[14]表二（旧）'!$F$5:$G$1311,2,FALSE)</f>
        <v>0</v>
      </c>
      <c r="C307" s="157"/>
      <c r="D307" s="246" t="str">
        <f>IF(B307=0,"",ROUND(C307/B307*100,1))</f>
        <v/>
      </c>
      <c r="E307" s="244"/>
      <c r="F307" s="247">
        <v>2040603</v>
      </c>
      <c r="G307">
        <f>SUM(C307)</f>
        <v>0</v>
      </c>
      <c r="H307" s="247" t="s">
        <v>46</v>
      </c>
    </row>
    <row r="308" ht="20.1" customHeight="1" spans="1:8">
      <c r="A308" s="263" t="s">
        <v>222</v>
      </c>
      <c r="B308" s="249">
        <f>VLOOKUP(F308,'[14]表二（旧）'!$F$5:$G$1311,2,FALSE)</f>
        <v>51</v>
      </c>
      <c r="C308" s="157">
        <v>78</v>
      </c>
      <c r="D308" s="246">
        <f>IF(B308=0,"",ROUND(C308/B308*100,1))</f>
        <v>152.9</v>
      </c>
      <c r="E308" s="244"/>
      <c r="F308" s="247">
        <v>2040604</v>
      </c>
      <c r="G308">
        <f>SUM(C308)</f>
        <v>78</v>
      </c>
      <c r="H308" s="247" t="s">
        <v>222</v>
      </c>
    </row>
    <row r="309" ht="20.1" customHeight="1" spans="1:8">
      <c r="A309" s="248" t="s">
        <v>223</v>
      </c>
      <c r="B309" s="249">
        <f>VLOOKUP(F309,'[14]表二（旧）'!$F$5:$G$1311,2,FALSE)</f>
        <v>12</v>
      </c>
      <c r="C309" s="157">
        <v>10</v>
      </c>
      <c r="D309" s="246">
        <f>IF(B309=0,"",ROUND(C309/B309*100,1))</f>
        <v>83.3</v>
      </c>
      <c r="E309" s="244"/>
      <c r="F309" s="247">
        <v>2040605</v>
      </c>
      <c r="G309">
        <f>SUM(C309)</f>
        <v>10</v>
      </c>
      <c r="H309" s="247" t="s">
        <v>223</v>
      </c>
    </row>
    <row r="310" ht="20.1" customHeight="1" spans="1:8">
      <c r="A310" s="248" t="s">
        <v>224</v>
      </c>
      <c r="B310" s="249">
        <f>VLOOKUP(F310,'[14]表二（旧）'!$F$5:$G$1311,2,FALSE)</f>
        <v>0</v>
      </c>
      <c r="C310" s="157"/>
      <c r="D310" s="246" t="str">
        <f>IF(B310=0,"",ROUND(C310/B310*100,1))</f>
        <v/>
      </c>
      <c r="E310" s="244"/>
      <c r="F310" s="247">
        <v>2040606</v>
      </c>
      <c r="G310">
        <f>SUM(C310)</f>
        <v>0</v>
      </c>
      <c r="H310" s="247" t="s">
        <v>224</v>
      </c>
    </row>
    <row r="311" ht="20.1" customHeight="1" spans="1:8">
      <c r="A311" s="251" t="s">
        <v>225</v>
      </c>
      <c r="B311" s="249">
        <f>VLOOKUP(F311,'[14]表二（旧）'!$F$5:$G$1311,2,FALSE)</f>
        <v>23</v>
      </c>
      <c r="C311" s="157">
        <v>36</v>
      </c>
      <c r="D311" s="246">
        <f>IF(B311=0,"",ROUND(C311/B311*100,1))</f>
        <v>156.5</v>
      </c>
      <c r="E311" s="244"/>
      <c r="F311" s="247">
        <v>2040607</v>
      </c>
      <c r="G311">
        <f>SUM(C311)</f>
        <v>36</v>
      </c>
      <c r="H311" s="247" t="s">
        <v>225</v>
      </c>
    </row>
    <row r="312" ht="20.1" customHeight="1" spans="1:8">
      <c r="A312" s="262" t="s">
        <v>226</v>
      </c>
      <c r="B312" s="249">
        <f>VLOOKUP(F312,'[14]表二（旧）'!$F$5:$G$1311,2,FALSE)</f>
        <v>0</v>
      </c>
      <c r="C312" s="157"/>
      <c r="D312" s="246" t="str">
        <f>IF(B312=0,"",ROUND(C312/B312*100,1))</f>
        <v/>
      </c>
      <c r="E312" s="244"/>
      <c r="F312" s="247">
        <v>2040608</v>
      </c>
      <c r="G312">
        <f>SUM(C312)</f>
        <v>0</v>
      </c>
      <c r="H312" s="247" t="s">
        <v>226</v>
      </c>
    </row>
    <row r="313" ht="20.1" customHeight="1" spans="1:8">
      <c r="A313" s="250" t="s">
        <v>227</v>
      </c>
      <c r="B313" s="249">
        <f>VLOOKUP(F313,'[14]表二（旧）'!$F$5:$G$1311,2,FALSE)</f>
        <v>0</v>
      </c>
      <c r="C313" s="157"/>
      <c r="D313" s="246" t="str">
        <f>IF(B313=0,"",ROUND(C313/B313*100,1))</f>
        <v/>
      </c>
      <c r="E313" s="244"/>
      <c r="F313" s="247">
        <v>2040609</v>
      </c>
      <c r="G313">
        <f>SUM(C313)</f>
        <v>0</v>
      </c>
      <c r="H313" s="247" t="s">
        <v>227</v>
      </c>
    </row>
    <row r="314" ht="20.1" customHeight="1" spans="1:8">
      <c r="A314" s="250" t="s">
        <v>228</v>
      </c>
      <c r="B314" s="249">
        <f>VLOOKUP(F314,'[14]表二（旧）'!$F$5:$G$1311,2,FALSE)</f>
        <v>30</v>
      </c>
      <c r="C314" s="157">
        <v>112</v>
      </c>
      <c r="D314" s="246">
        <f>IF(B314=0,"",ROUND(C314/B314*100,1))</f>
        <v>373.3</v>
      </c>
      <c r="E314" s="244"/>
      <c r="F314" s="247">
        <v>2040610</v>
      </c>
      <c r="G314">
        <f>SUM(C314)</f>
        <v>112</v>
      </c>
      <c r="H314" s="247" t="s">
        <v>228</v>
      </c>
    </row>
    <row r="315" ht="20.1" customHeight="1" spans="1:8">
      <c r="A315" s="250" t="s">
        <v>229</v>
      </c>
      <c r="B315" s="249">
        <f>VLOOKUP(F315,'[14]表二（旧）'!$F$5:$G$1311,2,FALSE)</f>
        <v>0</v>
      </c>
      <c r="C315" s="157"/>
      <c r="D315" s="246" t="str">
        <f>IF(B315=0,"",ROUND(C315/B315*100,1))</f>
        <v/>
      </c>
      <c r="E315" s="244"/>
      <c r="F315" s="247">
        <v>2040611</v>
      </c>
      <c r="G315">
        <f>SUM(C315)</f>
        <v>0</v>
      </c>
      <c r="H315" s="247" t="s">
        <v>229</v>
      </c>
    </row>
    <row r="316" ht="20.1" customHeight="1" spans="1:8">
      <c r="A316" s="262" t="s">
        <v>230</v>
      </c>
      <c r="B316" s="258">
        <f>'[14]表二（旧）'!B34</f>
        <v>0</v>
      </c>
      <c r="C316" s="157"/>
      <c r="D316" s="246" t="str">
        <f>IF(B316=0,"",ROUND(C316/B316*100,1))</f>
        <v/>
      </c>
      <c r="E316" s="244"/>
      <c r="F316" s="247">
        <v>2040612</v>
      </c>
      <c r="G316">
        <f>SUM(C316)</f>
        <v>0</v>
      </c>
      <c r="H316" s="247" t="s">
        <v>230</v>
      </c>
    </row>
    <row r="317" ht="20.1" customHeight="1" spans="1:8">
      <c r="A317" s="262" t="s">
        <v>86</v>
      </c>
      <c r="B317" s="157"/>
      <c r="C317" s="157"/>
      <c r="D317" s="246" t="str">
        <f>IF(B317=0,"",ROUND(C317/B317*100,1))</f>
        <v/>
      </c>
      <c r="E317" s="244"/>
      <c r="F317" s="247">
        <v>2040613</v>
      </c>
      <c r="G317">
        <f>SUM(C317)</f>
        <v>0</v>
      </c>
      <c r="H317" s="247" t="s">
        <v>86</v>
      </c>
    </row>
    <row r="318" ht="20.1" customHeight="1" spans="1:8">
      <c r="A318" s="250" t="s">
        <v>53</v>
      </c>
      <c r="B318" s="249">
        <f>VLOOKUP(F318,'[14]表二（旧）'!$F$5:$G$1311,2,FALSE)</f>
        <v>0</v>
      </c>
      <c r="C318" s="157"/>
      <c r="D318" s="246" t="str">
        <f>IF(B318=0,"",ROUND(C318/B318*100,1))</f>
        <v/>
      </c>
      <c r="E318" s="244"/>
      <c r="F318" s="247">
        <v>2040650</v>
      </c>
      <c r="G318">
        <f>SUM(C318)</f>
        <v>0</v>
      </c>
      <c r="H318" s="247" t="s">
        <v>53</v>
      </c>
    </row>
    <row r="319" ht="20.1" customHeight="1" spans="1:8">
      <c r="A319" s="248" t="s">
        <v>231</v>
      </c>
      <c r="B319" s="249">
        <f>VLOOKUP(F319,'[14]表二（旧）'!$F$5:$G$1311,2,FALSE)</f>
        <v>0</v>
      </c>
      <c r="C319" s="157">
        <v>20</v>
      </c>
      <c r="D319" s="246" t="str">
        <f>IF(B319=0,"",ROUND(C319/B319*100,1))</f>
        <v/>
      </c>
      <c r="E319" s="244"/>
      <c r="F319" s="247">
        <v>2040699</v>
      </c>
      <c r="G319">
        <f>SUM(C319)</f>
        <v>20</v>
      </c>
      <c r="H319" s="247" t="s">
        <v>231</v>
      </c>
    </row>
    <row r="320" ht="20.1" customHeight="1" spans="1:8">
      <c r="A320" s="251" t="s">
        <v>232</v>
      </c>
      <c r="B320" s="245">
        <f>SUM(B321:B328)</f>
        <v>0</v>
      </c>
      <c r="C320" s="245">
        <f>SUM(C321:C328)</f>
        <v>0</v>
      </c>
      <c r="D320" s="246" t="str">
        <f>IF(B320=0,"",ROUND(C320/B320*100,1))</f>
        <v/>
      </c>
      <c r="E320" s="244"/>
      <c r="F320" s="247">
        <v>20407</v>
      </c>
      <c r="G320">
        <f>SUM(C320)</f>
        <v>0</v>
      </c>
      <c r="H320" s="247" t="s">
        <v>232</v>
      </c>
    </row>
    <row r="321" ht="20.1" customHeight="1" spans="1:8">
      <c r="A321" s="248" t="s">
        <v>44</v>
      </c>
      <c r="B321" s="249">
        <f>VLOOKUP(F321,'[14]表二（旧）'!$F$5:$G$1311,2,FALSE)</f>
        <v>0</v>
      </c>
      <c r="C321" s="157"/>
      <c r="D321" s="246" t="str">
        <f>IF(B321=0,"",ROUND(C321/B321*100,1))</f>
        <v/>
      </c>
      <c r="E321" s="244"/>
      <c r="F321" s="247">
        <v>2040701</v>
      </c>
      <c r="G321">
        <f>SUM(C321)</f>
        <v>0</v>
      </c>
      <c r="H321" s="247" t="s">
        <v>44</v>
      </c>
    </row>
    <row r="322" ht="20.1" customHeight="1" spans="1:8">
      <c r="A322" s="250" t="s">
        <v>45</v>
      </c>
      <c r="B322" s="249">
        <f>VLOOKUP(F322,'[14]表二（旧）'!$F$5:$G$1311,2,FALSE)</f>
        <v>0</v>
      </c>
      <c r="C322" s="157"/>
      <c r="D322" s="246" t="str">
        <f>IF(B322=0,"",ROUND(C322/B322*100,1))</f>
        <v/>
      </c>
      <c r="E322" s="244"/>
      <c r="F322" s="247">
        <v>2040702</v>
      </c>
      <c r="G322">
        <f>SUM(C322)</f>
        <v>0</v>
      </c>
      <c r="H322" s="247" t="s">
        <v>45</v>
      </c>
    </row>
    <row r="323" ht="20.1" customHeight="1" spans="1:8">
      <c r="A323" s="250" t="s">
        <v>46</v>
      </c>
      <c r="B323" s="249">
        <f>VLOOKUP(F323,'[14]表二（旧）'!$F$5:$G$1311,2,FALSE)</f>
        <v>0</v>
      </c>
      <c r="C323" s="157"/>
      <c r="D323" s="246" t="str">
        <f>IF(B323=0,"",ROUND(C323/B323*100,1))</f>
        <v/>
      </c>
      <c r="E323" s="244"/>
      <c r="F323" s="247">
        <v>2040703</v>
      </c>
      <c r="G323">
        <f>SUM(C323)</f>
        <v>0</v>
      </c>
      <c r="H323" s="247" t="s">
        <v>46</v>
      </c>
    </row>
    <row r="324" ht="20.1" customHeight="1" spans="1:8">
      <c r="A324" s="250" t="s">
        <v>233</v>
      </c>
      <c r="B324" s="249">
        <f>VLOOKUP(F324,'[14]表二（旧）'!$F$5:$G$1311,2,FALSE)</f>
        <v>0</v>
      </c>
      <c r="C324" s="157"/>
      <c r="D324" s="246" t="str">
        <f>IF(B324=0,"",ROUND(C324/B324*100,1))</f>
        <v/>
      </c>
      <c r="E324" s="244"/>
      <c r="F324" s="247">
        <v>2040704</v>
      </c>
      <c r="G324">
        <f>SUM(C324)</f>
        <v>0</v>
      </c>
      <c r="H324" s="247" t="s">
        <v>233</v>
      </c>
    </row>
    <row r="325" ht="20.1" customHeight="1" spans="1:8">
      <c r="A325" s="244" t="s">
        <v>234</v>
      </c>
      <c r="B325" s="249">
        <f>VLOOKUP(F325,'[14]表二（旧）'!$F$5:$G$1311,2,FALSE)</f>
        <v>0</v>
      </c>
      <c r="C325" s="157"/>
      <c r="D325" s="246" t="str">
        <f t="shared" ref="D325:D388" si="10">IF(B325=0,"",ROUND(C325/B325*100,1))</f>
        <v/>
      </c>
      <c r="E325" s="244"/>
      <c r="F325" s="247">
        <v>2040705</v>
      </c>
      <c r="G325">
        <f t="shared" ref="G325:G388" si="11">SUM(C325)</f>
        <v>0</v>
      </c>
      <c r="H325" s="247" t="s">
        <v>234</v>
      </c>
    </row>
    <row r="326" ht="20.1" customHeight="1" spans="1:8">
      <c r="A326" s="248" t="s">
        <v>235</v>
      </c>
      <c r="B326" s="249">
        <f>VLOOKUP(F326,'[14]表二（旧）'!$F$5:$G$1311,2,FALSE)</f>
        <v>0</v>
      </c>
      <c r="C326" s="157"/>
      <c r="D326" s="246" t="str">
        <f>IF(B326=0,"",ROUND(C326/B326*100,1))</f>
        <v/>
      </c>
      <c r="E326" s="244"/>
      <c r="F326" s="247">
        <v>2040706</v>
      </c>
      <c r="G326">
        <f>SUM(C326)</f>
        <v>0</v>
      </c>
      <c r="H326" s="247" t="s">
        <v>235</v>
      </c>
    </row>
    <row r="327" ht="20.1" customHeight="1" spans="1:8">
      <c r="A327" s="248" t="s">
        <v>53</v>
      </c>
      <c r="B327" s="249">
        <f>VLOOKUP(F327,'[14]表二（旧）'!$F$5:$G$1311,2,FALSE)</f>
        <v>0</v>
      </c>
      <c r="C327" s="157"/>
      <c r="D327" s="246" t="str">
        <f>IF(B327=0,"",ROUND(C327/B327*100,1))</f>
        <v/>
      </c>
      <c r="E327" s="244"/>
      <c r="F327" s="247">
        <v>2040750</v>
      </c>
      <c r="G327">
        <f>SUM(C327)</f>
        <v>0</v>
      </c>
      <c r="H327" s="247" t="s">
        <v>53</v>
      </c>
    </row>
    <row r="328" ht="20.1" customHeight="1" spans="1:8">
      <c r="A328" s="248" t="s">
        <v>236</v>
      </c>
      <c r="B328" s="249">
        <f>VLOOKUP(F328,'[14]表二（旧）'!$F$5:$G$1311,2,FALSE)</f>
        <v>0</v>
      </c>
      <c r="C328" s="157"/>
      <c r="D328" s="246" t="str">
        <f>IF(B328=0,"",ROUND(C328/B328*100,1))</f>
        <v/>
      </c>
      <c r="E328" s="244"/>
      <c r="F328" s="247">
        <v>2040799</v>
      </c>
      <c r="G328">
        <f>SUM(C328)</f>
        <v>0</v>
      </c>
      <c r="H328" s="247" t="s">
        <v>236</v>
      </c>
    </row>
    <row r="329" ht="20.1" customHeight="1" spans="1:8">
      <c r="A329" s="250" t="s">
        <v>237</v>
      </c>
      <c r="B329" s="245">
        <f>SUM(B330:B338)</f>
        <v>0</v>
      </c>
      <c r="C329" s="245">
        <f>SUM(C330:C338)</f>
        <v>0</v>
      </c>
      <c r="D329" s="246" t="str">
        <f>IF(B329=0,"",ROUND(C329/B329*100,1))</f>
        <v/>
      </c>
      <c r="E329" s="244"/>
      <c r="F329" s="247">
        <v>20408</v>
      </c>
      <c r="G329">
        <f>SUM(C329)</f>
        <v>0</v>
      </c>
      <c r="H329" s="247" t="s">
        <v>237</v>
      </c>
    </row>
    <row r="330" ht="20.1" customHeight="1" spans="1:8">
      <c r="A330" s="250" t="s">
        <v>44</v>
      </c>
      <c r="B330" s="249">
        <f>VLOOKUP(F330,'[14]表二（旧）'!$F$5:$G$1311,2,FALSE)</f>
        <v>0</v>
      </c>
      <c r="C330" s="157"/>
      <c r="D330" s="246" t="str">
        <f>IF(B330=0,"",ROUND(C330/B330*100,1))</f>
        <v/>
      </c>
      <c r="E330" s="244"/>
      <c r="F330" s="247">
        <v>2040801</v>
      </c>
      <c r="G330">
        <f>SUM(C330)</f>
        <v>0</v>
      </c>
      <c r="H330" s="247" t="s">
        <v>44</v>
      </c>
    </row>
    <row r="331" ht="20.1" customHeight="1" spans="1:8">
      <c r="A331" s="250" t="s">
        <v>45</v>
      </c>
      <c r="B331" s="249">
        <f>VLOOKUP(F331,'[14]表二（旧）'!$F$5:$G$1311,2,FALSE)</f>
        <v>0</v>
      </c>
      <c r="C331" s="157"/>
      <c r="D331" s="246" t="str">
        <f>IF(B331=0,"",ROUND(C331/B331*100,1))</f>
        <v/>
      </c>
      <c r="E331" s="244"/>
      <c r="F331" s="247">
        <v>2040802</v>
      </c>
      <c r="G331">
        <f>SUM(C331)</f>
        <v>0</v>
      </c>
      <c r="H331" s="247" t="s">
        <v>45</v>
      </c>
    </row>
    <row r="332" ht="20.1" customHeight="1" spans="1:8">
      <c r="A332" s="248" t="s">
        <v>46</v>
      </c>
      <c r="B332" s="249">
        <f>VLOOKUP(F332,'[14]表二（旧）'!$F$5:$G$1311,2,FALSE)</f>
        <v>0</v>
      </c>
      <c r="C332" s="157"/>
      <c r="D332" s="246" t="str">
        <f>IF(B332=0,"",ROUND(C332/B332*100,1))</f>
        <v/>
      </c>
      <c r="E332" s="244"/>
      <c r="F332" s="247">
        <v>2040803</v>
      </c>
      <c r="G332">
        <f>SUM(C332)</f>
        <v>0</v>
      </c>
      <c r="H332" s="247" t="s">
        <v>46</v>
      </c>
    </row>
    <row r="333" ht="20.1" customHeight="1" spans="1:8">
      <c r="A333" s="248" t="s">
        <v>238</v>
      </c>
      <c r="B333" s="249">
        <f>VLOOKUP(F333,'[14]表二（旧）'!$F$5:$G$1311,2,FALSE)</f>
        <v>0</v>
      </c>
      <c r="C333" s="157"/>
      <c r="D333" s="246" t="str">
        <f>IF(B333=0,"",ROUND(C333/B333*100,1))</f>
        <v/>
      </c>
      <c r="E333" s="244"/>
      <c r="F333" s="247">
        <v>2040804</v>
      </c>
      <c r="G333">
        <f>SUM(C333)</f>
        <v>0</v>
      </c>
      <c r="H333" s="247" t="s">
        <v>238</v>
      </c>
    </row>
    <row r="334" ht="20.1" customHeight="1" spans="1:8">
      <c r="A334" s="248" t="s">
        <v>239</v>
      </c>
      <c r="B334" s="249">
        <f>VLOOKUP(F334,'[14]表二（旧）'!$F$5:$G$1311,2,FALSE)</f>
        <v>0</v>
      </c>
      <c r="C334" s="157"/>
      <c r="D334" s="246" t="str">
        <f>IF(B334=0,"",ROUND(C334/B334*100,1))</f>
        <v/>
      </c>
      <c r="E334" s="244"/>
      <c r="F334" s="247">
        <v>2040805</v>
      </c>
      <c r="G334">
        <f>SUM(C334)</f>
        <v>0</v>
      </c>
      <c r="H334" s="247" t="s">
        <v>239</v>
      </c>
    </row>
    <row r="335" ht="20.1" customHeight="1" spans="1:8">
      <c r="A335" s="250" t="s">
        <v>240</v>
      </c>
      <c r="B335" s="249">
        <f>VLOOKUP(F335,'[14]表二（旧）'!$F$5:$G$1311,2,FALSE)</f>
        <v>0</v>
      </c>
      <c r="C335" s="157"/>
      <c r="D335" s="246" t="str">
        <f>IF(B335=0,"",ROUND(C335/B335*100,1))</f>
        <v/>
      </c>
      <c r="E335" s="244"/>
      <c r="F335" s="247">
        <v>2040806</v>
      </c>
      <c r="G335">
        <f>SUM(C335)</f>
        <v>0</v>
      </c>
      <c r="H335" s="247" t="s">
        <v>240</v>
      </c>
    </row>
    <row r="336" ht="20.1" customHeight="1" spans="1:8">
      <c r="A336" s="262" t="s">
        <v>86</v>
      </c>
      <c r="B336" s="157"/>
      <c r="C336" s="157"/>
      <c r="D336" s="246" t="str">
        <f>IF(B336=0,"",ROUND(C336/B336*100,1))</f>
        <v/>
      </c>
      <c r="E336" s="244"/>
      <c r="F336" s="247">
        <v>2040807</v>
      </c>
      <c r="G336">
        <f>SUM(C336)</f>
        <v>0</v>
      </c>
      <c r="H336" s="247" t="s">
        <v>86</v>
      </c>
    </row>
    <row r="337" ht="20.1" customHeight="1" spans="1:8">
      <c r="A337" s="250" t="s">
        <v>53</v>
      </c>
      <c r="B337" s="249">
        <f>VLOOKUP(F337,'[14]表二（旧）'!$F$5:$G$1311,2,FALSE)</f>
        <v>0</v>
      </c>
      <c r="C337" s="157"/>
      <c r="D337" s="246" t="str">
        <f>IF(B337=0,"",ROUND(C337/B337*100,1))</f>
        <v/>
      </c>
      <c r="E337" s="244"/>
      <c r="F337" s="247">
        <v>2040850</v>
      </c>
      <c r="G337">
        <f>SUM(C337)</f>
        <v>0</v>
      </c>
      <c r="H337" s="247" t="s">
        <v>53</v>
      </c>
    </row>
    <row r="338" ht="20.1" customHeight="1" spans="1:8">
      <c r="A338" s="250" t="s">
        <v>241</v>
      </c>
      <c r="B338" s="249">
        <f>VLOOKUP(F338,'[14]表二（旧）'!$F$5:$G$1311,2,FALSE)</f>
        <v>0</v>
      </c>
      <c r="C338" s="157"/>
      <c r="D338" s="246" t="str">
        <f>IF(B338=0,"",ROUND(C338/B338*100,1))</f>
        <v/>
      </c>
      <c r="E338" s="244"/>
      <c r="F338" s="247">
        <v>2040899</v>
      </c>
      <c r="G338">
        <f>SUM(C338)</f>
        <v>0</v>
      </c>
      <c r="H338" s="247" t="s">
        <v>241</v>
      </c>
    </row>
    <row r="339" ht="20.1" customHeight="1" spans="1:8">
      <c r="A339" s="244" t="s">
        <v>242</v>
      </c>
      <c r="B339" s="245">
        <f>SUM(B340:B346)</f>
        <v>0</v>
      </c>
      <c r="C339" s="245">
        <f>SUM(C340:C346)</f>
        <v>0</v>
      </c>
      <c r="D339" s="246" t="str">
        <f>IF(B339=0,"",ROUND(C339/B339*100,1))</f>
        <v/>
      </c>
      <c r="E339" s="244"/>
      <c r="F339" s="247">
        <v>20409</v>
      </c>
      <c r="G339">
        <f>SUM(C339)</f>
        <v>0</v>
      </c>
      <c r="H339" s="247" t="s">
        <v>242</v>
      </c>
    </row>
    <row r="340" ht="20.1" customHeight="1" spans="1:8">
      <c r="A340" s="248" t="s">
        <v>44</v>
      </c>
      <c r="B340" s="249">
        <f>VLOOKUP(F340,'[14]表二（旧）'!$F$5:$G$1311,2,FALSE)</f>
        <v>0</v>
      </c>
      <c r="C340" s="157"/>
      <c r="D340" s="246" t="str">
        <f>IF(B340=0,"",ROUND(C340/B340*100,1))</f>
        <v/>
      </c>
      <c r="E340" s="244"/>
      <c r="F340" s="247">
        <v>2040901</v>
      </c>
      <c r="G340">
        <f>SUM(C340)</f>
        <v>0</v>
      </c>
      <c r="H340" s="247" t="s">
        <v>44</v>
      </c>
    </row>
    <row r="341" ht="20.1" customHeight="1" spans="1:8">
      <c r="A341" s="248" t="s">
        <v>45</v>
      </c>
      <c r="B341" s="249">
        <f>VLOOKUP(F341,'[14]表二（旧）'!$F$5:$G$1311,2,FALSE)</f>
        <v>0</v>
      </c>
      <c r="C341" s="157"/>
      <c r="D341" s="246" t="str">
        <f>IF(B341=0,"",ROUND(C341/B341*100,1))</f>
        <v/>
      </c>
      <c r="E341" s="244"/>
      <c r="F341" s="247">
        <v>2040902</v>
      </c>
      <c r="G341">
        <f>SUM(C341)</f>
        <v>0</v>
      </c>
      <c r="H341" s="247" t="s">
        <v>45</v>
      </c>
    </row>
    <row r="342" ht="20.1" customHeight="1" spans="1:8">
      <c r="A342" s="251" t="s">
        <v>46</v>
      </c>
      <c r="B342" s="249">
        <f>VLOOKUP(F342,'[14]表二（旧）'!$F$5:$G$1311,2,FALSE)</f>
        <v>0</v>
      </c>
      <c r="C342" s="157"/>
      <c r="D342" s="246" t="str">
        <f>IF(B342=0,"",ROUND(C342/B342*100,1))</f>
        <v/>
      </c>
      <c r="E342" s="244"/>
      <c r="F342" s="247">
        <v>2040903</v>
      </c>
      <c r="G342">
        <f>SUM(C342)</f>
        <v>0</v>
      </c>
      <c r="H342" s="247" t="s">
        <v>46</v>
      </c>
    </row>
    <row r="343" ht="20.1" customHeight="1" spans="1:8">
      <c r="A343" s="252" t="s">
        <v>243</v>
      </c>
      <c r="B343" s="249">
        <f>VLOOKUP(F343,'[14]表二（旧）'!$F$5:$G$1311,2,FALSE)</f>
        <v>0</v>
      </c>
      <c r="C343" s="157"/>
      <c r="D343" s="246" t="str">
        <f>IF(B343=0,"",ROUND(C343/B343*100,1))</f>
        <v/>
      </c>
      <c r="E343" s="244"/>
      <c r="F343" s="247">
        <v>2040904</v>
      </c>
      <c r="G343">
        <f>SUM(C343)</f>
        <v>0</v>
      </c>
      <c r="H343" s="247" t="s">
        <v>243</v>
      </c>
    </row>
    <row r="344" ht="20.1" customHeight="1" spans="1:8">
      <c r="A344" s="250" t="s">
        <v>244</v>
      </c>
      <c r="B344" s="249">
        <f>VLOOKUP(F344,'[14]表二（旧）'!$F$5:$G$1311,2,FALSE)</f>
        <v>0</v>
      </c>
      <c r="C344" s="157"/>
      <c r="D344" s="246" t="str">
        <f>IF(B344=0,"",ROUND(C344/B344*100,1))</f>
        <v/>
      </c>
      <c r="E344" s="244"/>
      <c r="F344" s="247">
        <v>2040905</v>
      </c>
      <c r="G344">
        <f>SUM(C344)</f>
        <v>0</v>
      </c>
      <c r="H344" s="247" t="s">
        <v>244</v>
      </c>
    </row>
    <row r="345" ht="20.1" customHeight="1" spans="1:8">
      <c r="A345" s="250" t="s">
        <v>53</v>
      </c>
      <c r="B345" s="249">
        <f>VLOOKUP(F345,'[14]表二（旧）'!$F$5:$G$1311,2,FALSE)</f>
        <v>0</v>
      </c>
      <c r="C345" s="157"/>
      <c r="D345" s="246" t="str">
        <f>IF(B345=0,"",ROUND(C345/B345*100,1))</f>
        <v/>
      </c>
      <c r="E345" s="244"/>
      <c r="F345" s="247">
        <v>2040950</v>
      </c>
      <c r="G345">
        <f>SUM(C345)</f>
        <v>0</v>
      </c>
      <c r="H345" s="247" t="s">
        <v>53</v>
      </c>
    </row>
    <row r="346" ht="20.1" customHeight="1" spans="1:8">
      <c r="A346" s="248" t="s">
        <v>245</v>
      </c>
      <c r="B346" s="249">
        <f>VLOOKUP(F346,'[14]表二（旧）'!$F$5:$G$1311,2,FALSE)</f>
        <v>0</v>
      </c>
      <c r="C346" s="157"/>
      <c r="D346" s="246" t="str">
        <f>IF(B346=0,"",ROUND(C346/B346*100,1))</f>
        <v/>
      </c>
      <c r="E346" s="244"/>
      <c r="F346" s="247">
        <v>2040999</v>
      </c>
      <c r="G346">
        <f>SUM(C346)</f>
        <v>0</v>
      </c>
      <c r="H346" s="247" t="s">
        <v>245</v>
      </c>
    </row>
    <row r="347" ht="20.1" customHeight="1" spans="1:8">
      <c r="A347" s="248" t="s">
        <v>246</v>
      </c>
      <c r="B347" s="245">
        <f>SUM(B348:B352)</f>
        <v>0</v>
      </c>
      <c r="C347" s="245">
        <f>SUM(C348:C352)</f>
        <v>0</v>
      </c>
      <c r="D347" s="246" t="str">
        <f>IF(B347=0,"",ROUND(C347/B347*100,1))</f>
        <v/>
      </c>
      <c r="E347" s="244"/>
      <c r="F347" s="247">
        <v>20410</v>
      </c>
      <c r="G347">
        <f>SUM(C347)</f>
        <v>0</v>
      </c>
      <c r="H347" s="247" t="s">
        <v>246</v>
      </c>
    </row>
    <row r="348" ht="20.1" customHeight="1" spans="1:8">
      <c r="A348" s="248" t="s">
        <v>44</v>
      </c>
      <c r="B348" s="249">
        <f>VLOOKUP(F348,'[14]表二（旧）'!$F$5:$G$1311,2,FALSE)</f>
        <v>0</v>
      </c>
      <c r="C348" s="157"/>
      <c r="D348" s="246" t="str">
        <f>IF(B348=0,"",ROUND(C348/B348*100,1))</f>
        <v/>
      </c>
      <c r="E348" s="244"/>
      <c r="F348" s="247">
        <v>2041001</v>
      </c>
      <c r="G348">
        <f>SUM(C348)</f>
        <v>0</v>
      </c>
      <c r="H348" s="247" t="s">
        <v>44</v>
      </c>
    </row>
    <row r="349" ht="20.1" customHeight="1" spans="1:8">
      <c r="A349" s="250" t="s">
        <v>45</v>
      </c>
      <c r="B349" s="249">
        <f>VLOOKUP(F349,'[14]表二（旧）'!$F$5:$G$1311,2,FALSE)</f>
        <v>0</v>
      </c>
      <c r="C349" s="157"/>
      <c r="D349" s="246" t="str">
        <f>IF(B349=0,"",ROUND(C349/B349*100,1))</f>
        <v/>
      </c>
      <c r="E349" s="244"/>
      <c r="F349" s="247">
        <v>2041002</v>
      </c>
      <c r="G349">
        <f>SUM(C349)</f>
        <v>0</v>
      </c>
      <c r="H349" s="247" t="s">
        <v>45</v>
      </c>
    </row>
    <row r="350" ht="20.1" customHeight="1" spans="1:8">
      <c r="A350" s="254" t="s">
        <v>86</v>
      </c>
      <c r="B350" s="249">
        <f>VLOOKUP(F350,'[14]表二（旧）'!$F$5:$G$1311,2,FALSE)</f>
        <v>0</v>
      </c>
      <c r="C350" s="157"/>
      <c r="D350" s="246" t="str">
        <f>IF(B350=0,"",ROUND(C350/B350*100,1))</f>
        <v/>
      </c>
      <c r="E350" s="244"/>
      <c r="F350" s="247">
        <v>2041006</v>
      </c>
      <c r="G350">
        <f>SUM(C350)</f>
        <v>0</v>
      </c>
      <c r="H350" s="247" t="s">
        <v>86</v>
      </c>
    </row>
    <row r="351" ht="20.1" customHeight="1" spans="1:8">
      <c r="A351" s="262" t="s">
        <v>247</v>
      </c>
      <c r="B351" s="157"/>
      <c r="C351" s="157"/>
      <c r="D351" s="246" t="str">
        <f>IF(B351=0,"",ROUND(C351/B351*100,1))</f>
        <v/>
      </c>
      <c r="E351" s="244"/>
      <c r="F351" s="247">
        <v>2041007</v>
      </c>
      <c r="G351">
        <f>SUM(C351)</f>
        <v>0</v>
      </c>
      <c r="H351" s="247" t="s">
        <v>247</v>
      </c>
    </row>
    <row r="352" ht="20.1" customHeight="1" spans="1:8">
      <c r="A352" s="248" t="s">
        <v>248</v>
      </c>
      <c r="B352" s="249">
        <f>VLOOKUP(F352,'[14]表二（旧）'!$F$5:$G$1311,2,FALSE)</f>
        <v>0</v>
      </c>
      <c r="C352" s="157"/>
      <c r="D352" s="246" t="str">
        <f>IF(B352=0,"",ROUND(C352/B352*100,1))</f>
        <v/>
      </c>
      <c r="E352" s="244"/>
      <c r="F352" s="247">
        <v>2041099</v>
      </c>
      <c r="G352">
        <f>SUM(C352)</f>
        <v>0</v>
      </c>
      <c r="H352" s="247" t="s">
        <v>248</v>
      </c>
    </row>
    <row r="353" ht="20.1" customHeight="1" spans="1:8">
      <c r="A353" s="248" t="s">
        <v>249</v>
      </c>
      <c r="B353" s="245">
        <f>SUM(B354)</f>
        <v>0</v>
      </c>
      <c r="C353" s="245">
        <f>SUM(C354)</f>
        <v>0</v>
      </c>
      <c r="D353" s="246" t="str">
        <f>IF(B353=0,"",ROUND(C353/B353*100,1))</f>
        <v/>
      </c>
      <c r="E353" s="244"/>
      <c r="F353" s="247">
        <v>20499</v>
      </c>
      <c r="G353">
        <f>SUM(C353)</f>
        <v>0</v>
      </c>
      <c r="H353" s="247" t="s">
        <v>249</v>
      </c>
    </row>
    <row r="354" ht="20.1" customHeight="1" spans="1:8">
      <c r="A354" s="248" t="s">
        <v>250</v>
      </c>
      <c r="B354" s="249">
        <f>SUM('[14]表二（旧）'!B391)</f>
        <v>0</v>
      </c>
      <c r="C354" s="157"/>
      <c r="D354" s="246" t="str">
        <f>IF(B354=0,"",ROUND(C354/B354*100,1))</f>
        <v/>
      </c>
      <c r="E354" s="244"/>
      <c r="F354" s="247">
        <v>2049901</v>
      </c>
      <c r="G354">
        <f>SUM(C354)</f>
        <v>0</v>
      </c>
      <c r="H354" s="247" t="s">
        <v>250</v>
      </c>
    </row>
    <row r="355" ht="20.1" customHeight="1" spans="1:8">
      <c r="A355" s="244" t="s">
        <v>251</v>
      </c>
      <c r="B355" s="245">
        <f>SUM(B356,B361,B370,B377,B383,B387,B391,B395,B401,B408,)</f>
        <v>119743</v>
      </c>
      <c r="C355" s="245">
        <f>SUM(C356,C361,C370,C377,C383,C387,C391,C395,C401,C408,)</f>
        <v>106737</v>
      </c>
      <c r="D355" s="246">
        <f>IF(B355=0,"",ROUND(C355/B355*100,1))</f>
        <v>89.1</v>
      </c>
      <c r="E355" s="244"/>
      <c r="F355" s="247">
        <v>205</v>
      </c>
      <c r="G355">
        <f>SUM(C355)</f>
        <v>106737</v>
      </c>
      <c r="H355" s="247" t="s">
        <v>251</v>
      </c>
    </row>
    <row r="356" ht="20.1" customHeight="1" spans="1:8">
      <c r="A356" s="250" t="s">
        <v>252</v>
      </c>
      <c r="B356" s="245">
        <f>SUM(B357:B360)</f>
        <v>2507</v>
      </c>
      <c r="C356" s="245">
        <f>SUM(C357:C360)</f>
        <v>2239</v>
      </c>
      <c r="D356" s="246">
        <f>IF(B356=0,"",ROUND(C356/B356*100,1))</f>
        <v>89.3</v>
      </c>
      <c r="E356" s="244"/>
      <c r="F356" s="247">
        <v>20501</v>
      </c>
      <c r="G356">
        <f>SUM(C356)</f>
        <v>2239</v>
      </c>
      <c r="H356" s="247" t="s">
        <v>252</v>
      </c>
    </row>
    <row r="357" ht="20.1" customHeight="1" spans="1:8">
      <c r="A357" s="248" t="s">
        <v>44</v>
      </c>
      <c r="B357" s="249">
        <f>VLOOKUP(F357,'[14]表二（旧）'!$F$5:$G$1311,2,FALSE)</f>
        <v>215</v>
      </c>
      <c r="C357" s="157">
        <v>220</v>
      </c>
      <c r="D357" s="246">
        <f>IF(B357=0,"",ROUND(C357/B357*100,1))</f>
        <v>102.3</v>
      </c>
      <c r="E357" s="244"/>
      <c r="F357" s="247">
        <v>2050101</v>
      </c>
      <c r="G357">
        <f>SUM(C357)</f>
        <v>220</v>
      </c>
      <c r="H357" s="247" t="s">
        <v>44</v>
      </c>
    </row>
    <row r="358" ht="20.1" customHeight="1" spans="1:8">
      <c r="A358" s="248" t="s">
        <v>45</v>
      </c>
      <c r="B358" s="249">
        <f>VLOOKUP(F358,'[14]表二（旧）'!$F$5:$G$1311,2,FALSE)</f>
        <v>87</v>
      </c>
      <c r="C358" s="157">
        <v>117</v>
      </c>
      <c r="D358" s="246">
        <f>IF(B358=0,"",ROUND(C358/B358*100,1))</f>
        <v>134.5</v>
      </c>
      <c r="E358" s="244"/>
      <c r="F358" s="247">
        <v>2050102</v>
      </c>
      <c r="G358">
        <f>SUM(C358)</f>
        <v>117</v>
      </c>
      <c r="H358" s="247" t="s">
        <v>45</v>
      </c>
    </row>
    <row r="359" ht="20.1" customHeight="1" spans="1:8">
      <c r="A359" s="248" t="s">
        <v>46</v>
      </c>
      <c r="B359" s="249">
        <f>VLOOKUP(F359,'[14]表二（旧）'!$F$5:$G$1311,2,FALSE)</f>
        <v>0</v>
      </c>
      <c r="C359" s="157"/>
      <c r="D359" s="246" t="str">
        <f>IF(B359=0,"",ROUND(C359/B359*100,1))</f>
        <v/>
      </c>
      <c r="E359" s="244"/>
      <c r="F359" s="247">
        <v>2050103</v>
      </c>
      <c r="G359">
        <f>SUM(C359)</f>
        <v>0</v>
      </c>
      <c r="H359" s="247" t="s">
        <v>46</v>
      </c>
    </row>
    <row r="360" ht="20.1" customHeight="1" spans="1:8">
      <c r="A360" s="252" t="s">
        <v>253</v>
      </c>
      <c r="B360" s="249">
        <f>VLOOKUP(F360,'[14]表二（旧）'!$F$5:$G$1311,2,FALSE)</f>
        <v>2205</v>
      </c>
      <c r="C360" s="157">
        <v>1902</v>
      </c>
      <c r="D360" s="246">
        <f>IF(B360=0,"",ROUND(C360/B360*100,1))</f>
        <v>86.3</v>
      </c>
      <c r="E360" s="244"/>
      <c r="F360" s="247">
        <v>2050199</v>
      </c>
      <c r="G360">
        <f>SUM(C360)</f>
        <v>1902</v>
      </c>
      <c r="H360" s="247" t="s">
        <v>253</v>
      </c>
    </row>
    <row r="361" ht="20.1" customHeight="1" spans="1:8">
      <c r="A361" s="248" t="s">
        <v>254</v>
      </c>
      <c r="B361" s="245">
        <f>SUM(B362:B369)</f>
        <v>110218</v>
      </c>
      <c r="C361" s="245">
        <f>SUM(C362:C369)</f>
        <v>95971</v>
      </c>
      <c r="D361" s="246">
        <f>IF(B361=0,"",ROUND(C361/B361*100,1))</f>
        <v>87.1</v>
      </c>
      <c r="E361" s="244"/>
      <c r="F361" s="247">
        <v>20502</v>
      </c>
      <c r="G361">
        <f>SUM(C361)</f>
        <v>95971</v>
      </c>
      <c r="H361" s="247" t="s">
        <v>254</v>
      </c>
    </row>
    <row r="362" ht="20.1" customHeight="1" spans="1:8">
      <c r="A362" s="248" t="s">
        <v>255</v>
      </c>
      <c r="B362" s="249">
        <f>VLOOKUP(F362,'[14]表二（旧）'!$F$5:$G$1311,2,FALSE)</f>
        <v>2687</v>
      </c>
      <c r="C362" s="157">
        <v>2976</v>
      </c>
      <c r="D362" s="246">
        <f>IF(B362=0,"",ROUND(C362/B362*100,1))</f>
        <v>110.8</v>
      </c>
      <c r="E362" s="244"/>
      <c r="F362" s="247">
        <v>2050201</v>
      </c>
      <c r="G362">
        <f>SUM(C362)</f>
        <v>2976</v>
      </c>
      <c r="H362" s="247" t="s">
        <v>255</v>
      </c>
    </row>
    <row r="363" ht="20.1" customHeight="1" spans="1:8">
      <c r="A363" s="248" t="s">
        <v>256</v>
      </c>
      <c r="B363" s="249">
        <f>VLOOKUP(F363,'[14]表二（旧）'!$F$5:$G$1311,2,FALSE)</f>
        <v>46822</v>
      </c>
      <c r="C363" s="157">
        <v>37951</v>
      </c>
      <c r="D363" s="246">
        <f>IF(B363=0,"",ROUND(C363/B363*100,1))</f>
        <v>81.1</v>
      </c>
      <c r="E363" s="244"/>
      <c r="F363" s="247">
        <v>2050202</v>
      </c>
      <c r="G363">
        <f>SUM(C363)</f>
        <v>37951</v>
      </c>
      <c r="H363" s="247" t="s">
        <v>256</v>
      </c>
    </row>
    <row r="364" ht="20.1" customHeight="1" spans="1:8">
      <c r="A364" s="250" t="s">
        <v>257</v>
      </c>
      <c r="B364" s="249">
        <f>VLOOKUP(F364,'[14]表二（旧）'!$F$5:$G$1311,2,FALSE)</f>
        <v>45030</v>
      </c>
      <c r="C364" s="157">
        <v>37044</v>
      </c>
      <c r="D364" s="246">
        <f>IF(B364=0,"",ROUND(C364/B364*100,1))</f>
        <v>82.3</v>
      </c>
      <c r="E364" s="244"/>
      <c r="F364" s="247">
        <v>2050203</v>
      </c>
      <c r="G364">
        <f>SUM(C364)</f>
        <v>37044</v>
      </c>
      <c r="H364" s="247" t="s">
        <v>257</v>
      </c>
    </row>
    <row r="365" ht="20.1" customHeight="1" spans="1:8">
      <c r="A365" s="250" t="s">
        <v>258</v>
      </c>
      <c r="B365" s="249">
        <f>VLOOKUP(F365,'[14]表二（旧）'!$F$5:$G$1311,2,FALSE)</f>
        <v>14247</v>
      </c>
      <c r="C365" s="157">
        <v>17026</v>
      </c>
      <c r="D365" s="246">
        <f>IF(B365=0,"",ROUND(C365/B365*100,1))</f>
        <v>119.5</v>
      </c>
      <c r="E365" s="244"/>
      <c r="F365" s="247">
        <v>2050204</v>
      </c>
      <c r="G365">
        <f>SUM(C365)</f>
        <v>17026</v>
      </c>
      <c r="H365" s="247" t="s">
        <v>258</v>
      </c>
    </row>
    <row r="366" ht="20.1" customHeight="1" spans="1:8">
      <c r="A366" s="250" t="s">
        <v>259</v>
      </c>
      <c r="B366" s="249">
        <f>VLOOKUP(F366,'[14]表二（旧）'!$F$5:$G$1311,2,FALSE)</f>
        <v>10</v>
      </c>
      <c r="C366" s="157"/>
      <c r="D366" s="246">
        <f>IF(B366=0,"",ROUND(C366/B366*100,1))</f>
        <v>0</v>
      </c>
      <c r="E366" s="244"/>
      <c r="F366" s="247">
        <v>2050205</v>
      </c>
      <c r="G366">
        <f>SUM(C366)</f>
        <v>0</v>
      </c>
      <c r="H366" s="247" t="s">
        <v>259</v>
      </c>
    </row>
    <row r="367" ht="20.1" customHeight="1" spans="1:8">
      <c r="A367" s="248" t="s">
        <v>260</v>
      </c>
      <c r="B367" s="249">
        <f>VLOOKUP(F367,'[14]表二（旧）'!$F$5:$G$1311,2,FALSE)</f>
        <v>0</v>
      </c>
      <c r="C367" s="157"/>
      <c r="D367" s="246" t="str">
        <f>IF(B367=0,"",ROUND(C367/B367*100,1))</f>
        <v/>
      </c>
      <c r="E367" s="244"/>
      <c r="F367" s="247">
        <v>2050206</v>
      </c>
      <c r="G367">
        <f>SUM(C367)</f>
        <v>0</v>
      </c>
      <c r="H367" s="247" t="s">
        <v>260</v>
      </c>
    </row>
    <row r="368" ht="20.1" customHeight="1" spans="1:8">
      <c r="A368" s="248" t="s">
        <v>261</v>
      </c>
      <c r="B368" s="249">
        <f>VLOOKUP(F368,'[14]表二（旧）'!$F$5:$G$1311,2,FALSE)</f>
        <v>0</v>
      </c>
      <c r="C368" s="157"/>
      <c r="D368" s="246" t="str">
        <f>IF(B368=0,"",ROUND(C368/B368*100,1))</f>
        <v/>
      </c>
      <c r="E368" s="244"/>
      <c r="F368" s="247">
        <v>2050207</v>
      </c>
      <c r="G368">
        <f>SUM(C368)</f>
        <v>0</v>
      </c>
      <c r="H368" s="247" t="s">
        <v>261</v>
      </c>
    </row>
    <row r="369" ht="20.1" customHeight="1" spans="1:8">
      <c r="A369" s="248" t="s">
        <v>262</v>
      </c>
      <c r="B369" s="249">
        <f>VLOOKUP(F369,'[14]表二（旧）'!$F$5:$G$1311,2,FALSE)</f>
        <v>1422</v>
      </c>
      <c r="C369" s="157">
        <v>974</v>
      </c>
      <c r="D369" s="246">
        <f>IF(B369=0,"",ROUND(C369/B369*100,1))</f>
        <v>68.5</v>
      </c>
      <c r="E369" s="244"/>
      <c r="F369" s="247">
        <v>2050299</v>
      </c>
      <c r="G369">
        <f>SUM(C369)</f>
        <v>974</v>
      </c>
      <c r="H369" s="247" t="s">
        <v>262</v>
      </c>
    </row>
    <row r="370" ht="20.1" customHeight="1" spans="1:8">
      <c r="A370" s="248" t="s">
        <v>263</v>
      </c>
      <c r="B370" s="245">
        <f>SUM(B371:B376)</f>
        <v>4007</v>
      </c>
      <c r="C370" s="245">
        <f>SUM(C371:C376)</f>
        <v>3903</v>
      </c>
      <c r="D370" s="246">
        <f>IF(B370=0,"",ROUND(C370/B370*100,1))</f>
        <v>97.4</v>
      </c>
      <c r="E370" s="244"/>
      <c r="F370" s="247">
        <v>20503</v>
      </c>
      <c r="G370">
        <f>SUM(C370)</f>
        <v>3903</v>
      </c>
      <c r="H370" s="247" t="s">
        <v>263</v>
      </c>
    </row>
    <row r="371" ht="20.1" customHeight="1" spans="1:8">
      <c r="A371" s="248" t="s">
        <v>264</v>
      </c>
      <c r="B371" s="249">
        <f>VLOOKUP(F371,'[14]表二（旧）'!$F$5:$G$1311,2,FALSE)</f>
        <v>0</v>
      </c>
      <c r="C371" s="157"/>
      <c r="D371" s="246" t="str">
        <f>IF(B371=0,"",ROUND(C371/B371*100,1))</f>
        <v/>
      </c>
      <c r="E371" s="244"/>
      <c r="F371" s="247">
        <v>2050301</v>
      </c>
      <c r="G371">
        <f>SUM(C371)</f>
        <v>0</v>
      </c>
      <c r="H371" s="247" t="s">
        <v>264</v>
      </c>
    </row>
    <row r="372" ht="20.1" customHeight="1" spans="1:8">
      <c r="A372" s="248" t="s">
        <v>265</v>
      </c>
      <c r="B372" s="249">
        <f>VLOOKUP(F372,'[14]表二（旧）'!$F$5:$G$1311,2,FALSE)</f>
        <v>4007</v>
      </c>
      <c r="C372" s="157">
        <v>3903</v>
      </c>
      <c r="D372" s="246">
        <f>IF(B372=0,"",ROUND(C372/B372*100,1))</f>
        <v>97.4</v>
      </c>
      <c r="E372" s="244"/>
      <c r="F372" s="247">
        <v>2050302</v>
      </c>
      <c r="G372">
        <f>SUM(C372)</f>
        <v>3903</v>
      </c>
      <c r="H372" s="247" t="s">
        <v>265</v>
      </c>
    </row>
    <row r="373" ht="20.1" customHeight="1" spans="1:8">
      <c r="A373" s="248" t="s">
        <v>266</v>
      </c>
      <c r="B373" s="249">
        <f>VLOOKUP(F373,'[14]表二（旧）'!$F$5:$G$1311,2,FALSE)</f>
        <v>0</v>
      </c>
      <c r="C373" s="157"/>
      <c r="D373" s="246" t="str">
        <f>IF(B373=0,"",ROUND(C373/B373*100,1))</f>
        <v/>
      </c>
      <c r="E373" s="244"/>
      <c r="F373" s="247">
        <v>2050303</v>
      </c>
      <c r="G373">
        <f>SUM(C373)</f>
        <v>0</v>
      </c>
      <c r="H373" s="247" t="s">
        <v>266</v>
      </c>
    </row>
    <row r="374" ht="20.1" customHeight="1" spans="1:8">
      <c r="A374" s="250" t="s">
        <v>267</v>
      </c>
      <c r="B374" s="249">
        <f>VLOOKUP(F374,'[14]表二（旧）'!$F$5:$G$1311,2,FALSE)</f>
        <v>0</v>
      </c>
      <c r="C374" s="157"/>
      <c r="D374" s="246" t="str">
        <f>IF(B374=0,"",ROUND(C374/B374*100,1))</f>
        <v/>
      </c>
      <c r="E374" s="244"/>
      <c r="F374" s="247">
        <v>2050304</v>
      </c>
      <c r="G374">
        <f>SUM(C374)</f>
        <v>0</v>
      </c>
      <c r="H374" s="247" t="s">
        <v>267</v>
      </c>
    </row>
    <row r="375" ht="20.1" customHeight="1" spans="1:8">
      <c r="A375" s="250" t="s">
        <v>268</v>
      </c>
      <c r="B375" s="249">
        <f>VLOOKUP(F375,'[14]表二（旧）'!$F$5:$G$1311,2,FALSE)</f>
        <v>0</v>
      </c>
      <c r="C375" s="157"/>
      <c r="D375" s="246" t="str">
        <f>IF(B375=0,"",ROUND(C375/B375*100,1))</f>
        <v/>
      </c>
      <c r="E375" s="244"/>
      <c r="F375" s="247">
        <v>2050305</v>
      </c>
      <c r="G375">
        <f>SUM(C375)</f>
        <v>0</v>
      </c>
      <c r="H375" s="247" t="s">
        <v>268</v>
      </c>
    </row>
    <row r="376" ht="20.1" customHeight="1" spans="1:8">
      <c r="A376" s="250" t="s">
        <v>269</v>
      </c>
      <c r="B376" s="249">
        <f>VLOOKUP(F376,'[14]表二（旧）'!$F$5:$G$1311,2,FALSE)</f>
        <v>0</v>
      </c>
      <c r="C376" s="157"/>
      <c r="D376" s="246" t="str">
        <f>IF(B376=0,"",ROUND(C376/B376*100,1))</f>
        <v/>
      </c>
      <c r="E376" s="244"/>
      <c r="F376" s="247">
        <v>2050399</v>
      </c>
      <c r="G376">
        <f>SUM(C376)</f>
        <v>0</v>
      </c>
      <c r="H376" s="247" t="s">
        <v>269</v>
      </c>
    </row>
    <row r="377" ht="20.1" customHeight="1" spans="1:8">
      <c r="A377" s="244" t="s">
        <v>270</v>
      </c>
      <c r="B377" s="245">
        <f>SUM(B378:B382)</f>
        <v>0</v>
      </c>
      <c r="C377" s="245">
        <f>SUM(C378:C382)</f>
        <v>0</v>
      </c>
      <c r="D377" s="246" t="str">
        <f>IF(B377=0,"",ROUND(C377/B377*100,1))</f>
        <v/>
      </c>
      <c r="E377" s="244"/>
      <c r="F377" s="247">
        <v>20504</v>
      </c>
      <c r="G377">
        <f>SUM(C377)</f>
        <v>0</v>
      </c>
      <c r="H377" s="247" t="s">
        <v>270</v>
      </c>
    </row>
    <row r="378" ht="20.1" customHeight="1" spans="1:8">
      <c r="A378" s="248" t="s">
        <v>271</v>
      </c>
      <c r="B378" s="249">
        <f>VLOOKUP(F378,'[14]表二（旧）'!$F$5:$G$1311,2,FALSE)</f>
        <v>0</v>
      </c>
      <c r="C378" s="157"/>
      <c r="D378" s="246" t="str">
        <f>IF(B378=0,"",ROUND(C378/B378*100,1))</f>
        <v/>
      </c>
      <c r="E378" s="244"/>
      <c r="F378" s="247">
        <v>2050401</v>
      </c>
      <c r="G378">
        <f>SUM(C378)</f>
        <v>0</v>
      </c>
      <c r="H378" s="247" t="s">
        <v>271</v>
      </c>
    </row>
    <row r="379" ht="20.1" customHeight="1" spans="1:8">
      <c r="A379" s="248" t="s">
        <v>272</v>
      </c>
      <c r="B379" s="249">
        <f>VLOOKUP(F379,'[14]表二（旧）'!$F$5:$G$1311,2,FALSE)</f>
        <v>0</v>
      </c>
      <c r="C379" s="157"/>
      <c r="D379" s="246" t="str">
        <f>IF(B379=0,"",ROUND(C379/B379*100,1))</f>
        <v/>
      </c>
      <c r="E379" s="244"/>
      <c r="F379" s="247">
        <v>2050402</v>
      </c>
      <c r="G379">
        <f>SUM(C379)</f>
        <v>0</v>
      </c>
      <c r="H379" s="247" t="s">
        <v>272</v>
      </c>
    </row>
    <row r="380" ht="20.1" customHeight="1" spans="1:8">
      <c r="A380" s="248" t="s">
        <v>273</v>
      </c>
      <c r="B380" s="249">
        <f>VLOOKUP(F380,'[14]表二（旧）'!$F$5:$G$1311,2,FALSE)</f>
        <v>0</v>
      </c>
      <c r="C380" s="157"/>
      <c r="D380" s="246" t="str">
        <f>IF(B380=0,"",ROUND(C380/B380*100,1))</f>
        <v/>
      </c>
      <c r="E380" s="244"/>
      <c r="F380" s="247">
        <v>2050403</v>
      </c>
      <c r="G380">
        <f>SUM(C380)</f>
        <v>0</v>
      </c>
      <c r="H380" s="247" t="s">
        <v>273</v>
      </c>
    </row>
    <row r="381" ht="20.1" customHeight="1" spans="1:8">
      <c r="A381" s="250" t="s">
        <v>274</v>
      </c>
      <c r="B381" s="249">
        <f>VLOOKUP(F381,'[14]表二（旧）'!$F$5:$G$1311,2,FALSE)</f>
        <v>0</v>
      </c>
      <c r="C381" s="157"/>
      <c r="D381" s="246" t="str">
        <f>IF(B381=0,"",ROUND(C381/B381*100,1))</f>
        <v/>
      </c>
      <c r="E381" s="244"/>
      <c r="F381" s="247">
        <v>2050404</v>
      </c>
      <c r="G381">
        <f>SUM(C381)</f>
        <v>0</v>
      </c>
      <c r="H381" s="247" t="s">
        <v>274</v>
      </c>
    </row>
    <row r="382" ht="20.1" customHeight="1" spans="1:8">
      <c r="A382" s="250" t="s">
        <v>275</v>
      </c>
      <c r="B382" s="249">
        <f>VLOOKUP(F382,'[14]表二（旧）'!$F$5:$G$1311,2,FALSE)</f>
        <v>0</v>
      </c>
      <c r="C382" s="157"/>
      <c r="D382" s="246" t="str">
        <f>IF(B382=0,"",ROUND(C382/B382*100,1))</f>
        <v/>
      </c>
      <c r="E382" s="244"/>
      <c r="F382" s="247">
        <v>2050499</v>
      </c>
      <c r="G382">
        <f>SUM(C382)</f>
        <v>0</v>
      </c>
      <c r="H382" s="247" t="s">
        <v>275</v>
      </c>
    </row>
    <row r="383" ht="20.1" customHeight="1" spans="1:8">
      <c r="A383" s="250" t="s">
        <v>276</v>
      </c>
      <c r="B383" s="245">
        <f>SUM(B384:B386)</f>
        <v>0</v>
      </c>
      <c r="C383" s="245">
        <f>SUM(C384:C386)</f>
        <v>0</v>
      </c>
      <c r="D383" s="246" t="str">
        <f>IF(B383=0,"",ROUND(C383/B383*100,1))</f>
        <v/>
      </c>
      <c r="E383" s="244"/>
      <c r="F383" s="247">
        <v>20505</v>
      </c>
      <c r="G383">
        <f>SUM(C383)</f>
        <v>0</v>
      </c>
      <c r="H383" s="247" t="s">
        <v>276</v>
      </c>
    </row>
    <row r="384" ht="20.1" customHeight="1" spans="1:8">
      <c r="A384" s="248" t="s">
        <v>277</v>
      </c>
      <c r="B384" s="249">
        <f>VLOOKUP(F384,'[14]表二（旧）'!$F$5:$G$1311,2,FALSE)</f>
        <v>0</v>
      </c>
      <c r="C384" s="157"/>
      <c r="D384" s="246" t="str">
        <f>IF(B384=0,"",ROUND(C384/B384*100,1))</f>
        <v/>
      </c>
      <c r="E384" s="244"/>
      <c r="F384" s="247">
        <v>2050501</v>
      </c>
      <c r="G384">
        <f>SUM(C384)</f>
        <v>0</v>
      </c>
      <c r="H384" s="247" t="s">
        <v>277</v>
      </c>
    </row>
    <row r="385" ht="20.1" customHeight="1" spans="1:8">
      <c r="A385" s="248" t="s">
        <v>278</v>
      </c>
      <c r="B385" s="249">
        <f>VLOOKUP(F385,'[14]表二（旧）'!$F$5:$G$1311,2,FALSE)</f>
        <v>0</v>
      </c>
      <c r="C385" s="157"/>
      <c r="D385" s="246" t="str">
        <f>IF(B385=0,"",ROUND(C385/B385*100,1))</f>
        <v/>
      </c>
      <c r="E385" s="244"/>
      <c r="F385" s="247">
        <v>2050502</v>
      </c>
      <c r="G385">
        <f>SUM(C385)</f>
        <v>0</v>
      </c>
      <c r="H385" s="247" t="s">
        <v>278</v>
      </c>
    </row>
    <row r="386" ht="20.1" customHeight="1" spans="1:8">
      <c r="A386" s="248" t="s">
        <v>279</v>
      </c>
      <c r="B386" s="249">
        <f>VLOOKUP(F386,'[14]表二（旧）'!$F$5:$G$1311,2,FALSE)</f>
        <v>0</v>
      </c>
      <c r="C386" s="157"/>
      <c r="D386" s="246" t="str">
        <f>IF(B386=0,"",ROUND(C386/B386*100,1))</f>
        <v/>
      </c>
      <c r="E386" s="244"/>
      <c r="F386" s="247">
        <v>2050599</v>
      </c>
      <c r="G386">
        <f>SUM(C386)</f>
        <v>0</v>
      </c>
      <c r="H386" s="247" t="s">
        <v>279</v>
      </c>
    </row>
    <row r="387" ht="20.1" customHeight="1" spans="1:8">
      <c r="A387" s="250" t="s">
        <v>280</v>
      </c>
      <c r="B387" s="245">
        <f>SUM(B388:B390)</f>
        <v>0</v>
      </c>
      <c r="C387" s="245">
        <f>SUM(C388:C390)</f>
        <v>0</v>
      </c>
      <c r="D387" s="246" t="str">
        <f>IF(B387=0,"",ROUND(C387/B387*100,1))</f>
        <v/>
      </c>
      <c r="E387" s="244"/>
      <c r="F387" s="247">
        <v>20506</v>
      </c>
      <c r="G387">
        <f>SUM(C387)</f>
        <v>0</v>
      </c>
      <c r="H387" s="247" t="s">
        <v>280</v>
      </c>
    </row>
    <row r="388" ht="20.1" customHeight="1" spans="1:8">
      <c r="A388" s="250" t="s">
        <v>281</v>
      </c>
      <c r="B388" s="249">
        <f>VLOOKUP(F388,'[14]表二（旧）'!$F$5:$G$1311,2,FALSE)</f>
        <v>0</v>
      </c>
      <c r="C388" s="157"/>
      <c r="D388" s="246" t="str">
        <f>IF(B388=0,"",ROUND(C388/B388*100,1))</f>
        <v/>
      </c>
      <c r="E388" s="244"/>
      <c r="F388" s="247">
        <v>2050601</v>
      </c>
      <c r="G388">
        <f>SUM(C388)</f>
        <v>0</v>
      </c>
      <c r="H388" s="247" t="s">
        <v>281</v>
      </c>
    </row>
    <row r="389" ht="20.1" customHeight="1" spans="1:8">
      <c r="A389" s="250" t="s">
        <v>282</v>
      </c>
      <c r="B389" s="249">
        <f>VLOOKUP(F389,'[14]表二（旧）'!$F$5:$G$1311,2,FALSE)</f>
        <v>0</v>
      </c>
      <c r="C389" s="157"/>
      <c r="D389" s="246" t="str">
        <f t="shared" ref="D389:D452" si="12">IF(B389=0,"",ROUND(C389/B389*100,1))</f>
        <v/>
      </c>
      <c r="E389" s="244"/>
      <c r="F389" s="247">
        <v>2050602</v>
      </c>
      <c r="G389">
        <f t="shared" ref="G389:G452" si="13">SUM(C389)</f>
        <v>0</v>
      </c>
      <c r="H389" s="247" t="s">
        <v>282</v>
      </c>
    </row>
    <row r="390" ht="20.1" customHeight="1" spans="1:8">
      <c r="A390" s="244" t="s">
        <v>283</v>
      </c>
      <c r="B390" s="249">
        <f>VLOOKUP(F390,'[14]表二（旧）'!$F$5:$G$1311,2,FALSE)</f>
        <v>0</v>
      </c>
      <c r="C390" s="157"/>
      <c r="D390" s="246" t="str">
        <f>IF(B390=0,"",ROUND(C390/B390*100,1))</f>
        <v/>
      </c>
      <c r="E390" s="244"/>
      <c r="F390" s="247">
        <v>2050699</v>
      </c>
      <c r="G390">
        <f>SUM(C390)</f>
        <v>0</v>
      </c>
      <c r="H390" s="247" t="s">
        <v>283</v>
      </c>
    </row>
    <row r="391" ht="20.1" customHeight="1" spans="1:8">
      <c r="A391" s="248" t="s">
        <v>284</v>
      </c>
      <c r="B391" s="245">
        <f>SUM(B392:B394)</f>
        <v>247</v>
      </c>
      <c r="C391" s="245">
        <f>SUM(C392:C394)</f>
        <v>197</v>
      </c>
      <c r="D391" s="246">
        <f>IF(B391=0,"",ROUND(C391/B391*100,1))</f>
        <v>79.8</v>
      </c>
      <c r="E391" s="244"/>
      <c r="F391" s="247">
        <v>20507</v>
      </c>
      <c r="G391">
        <f>SUM(C391)</f>
        <v>197</v>
      </c>
      <c r="H391" s="247" t="s">
        <v>284</v>
      </c>
    </row>
    <row r="392" ht="20.1" customHeight="1" spans="1:8">
      <c r="A392" s="248" t="s">
        <v>285</v>
      </c>
      <c r="B392" s="249">
        <f>VLOOKUP(F392,'[14]表二（旧）'!$F$5:$G$1311,2,FALSE)</f>
        <v>247</v>
      </c>
      <c r="C392" s="157">
        <v>197</v>
      </c>
      <c r="D392" s="246">
        <f>IF(B392=0,"",ROUND(C392/B392*100,1))</f>
        <v>79.8</v>
      </c>
      <c r="E392" s="244"/>
      <c r="F392" s="247">
        <v>2050701</v>
      </c>
      <c r="G392">
        <f>SUM(C392)</f>
        <v>197</v>
      </c>
      <c r="H392" s="247" t="s">
        <v>285</v>
      </c>
    </row>
    <row r="393" ht="20.1" customHeight="1" spans="1:8">
      <c r="A393" s="248" t="s">
        <v>286</v>
      </c>
      <c r="B393" s="249">
        <f>VLOOKUP(F393,'[14]表二（旧）'!$F$5:$G$1311,2,FALSE)</f>
        <v>0</v>
      </c>
      <c r="C393" s="157"/>
      <c r="D393" s="246" t="str">
        <f>IF(B393=0,"",ROUND(C393/B393*100,1))</f>
        <v/>
      </c>
      <c r="E393" s="244"/>
      <c r="F393" s="247">
        <v>2050702</v>
      </c>
      <c r="G393">
        <f>SUM(C393)</f>
        <v>0</v>
      </c>
      <c r="H393" s="247" t="s">
        <v>286</v>
      </c>
    </row>
    <row r="394" ht="20.1" customHeight="1" spans="1:8">
      <c r="A394" s="250" t="s">
        <v>287</v>
      </c>
      <c r="B394" s="249">
        <f>VLOOKUP(F394,'[14]表二（旧）'!$F$5:$G$1311,2,FALSE)</f>
        <v>0</v>
      </c>
      <c r="C394" s="157"/>
      <c r="D394" s="246" t="str">
        <f>IF(B394=0,"",ROUND(C394/B394*100,1))</f>
        <v/>
      </c>
      <c r="E394" s="244"/>
      <c r="F394" s="247">
        <v>2050799</v>
      </c>
      <c r="G394">
        <f>SUM(C394)</f>
        <v>0</v>
      </c>
      <c r="H394" s="247" t="s">
        <v>287</v>
      </c>
    </row>
    <row r="395" ht="20.1" customHeight="1" spans="1:8">
      <c r="A395" s="250" t="s">
        <v>288</v>
      </c>
      <c r="B395" s="245">
        <f>SUM(B396:B400)</f>
        <v>1103</v>
      </c>
      <c r="C395" s="245">
        <f>SUM(C396:C400)</f>
        <v>981</v>
      </c>
      <c r="D395" s="246">
        <f>IF(B395=0,"",ROUND(C395/B395*100,1))</f>
        <v>88.9</v>
      </c>
      <c r="E395" s="244"/>
      <c r="F395" s="247">
        <v>20508</v>
      </c>
      <c r="G395">
        <f>SUM(C395)</f>
        <v>981</v>
      </c>
      <c r="H395" s="247" t="s">
        <v>288</v>
      </c>
    </row>
    <row r="396" ht="20.1" customHeight="1" spans="1:8">
      <c r="A396" s="250" t="s">
        <v>289</v>
      </c>
      <c r="B396" s="249">
        <f>VLOOKUP(F396,'[14]表二（旧）'!$F$5:$G$1311,2,FALSE)</f>
        <v>339</v>
      </c>
      <c r="C396" s="157">
        <v>701</v>
      </c>
      <c r="D396" s="246">
        <f>IF(B396=0,"",ROUND(C396/B396*100,1))</f>
        <v>206.8</v>
      </c>
      <c r="E396" s="244"/>
      <c r="F396" s="247">
        <v>2050801</v>
      </c>
      <c r="G396">
        <f>SUM(C396)</f>
        <v>701</v>
      </c>
      <c r="H396" s="247" t="s">
        <v>289</v>
      </c>
    </row>
    <row r="397" ht="20.1" customHeight="1" spans="1:8">
      <c r="A397" s="248" t="s">
        <v>290</v>
      </c>
      <c r="B397" s="249">
        <f>VLOOKUP(F397,'[14]表二（旧）'!$F$5:$G$1311,2,FALSE)</f>
        <v>173</v>
      </c>
      <c r="C397" s="157">
        <v>165</v>
      </c>
      <c r="D397" s="246">
        <f>IF(B397=0,"",ROUND(C397/B397*100,1))</f>
        <v>95.4</v>
      </c>
      <c r="E397" s="244"/>
      <c r="F397" s="247">
        <v>2050802</v>
      </c>
      <c r="G397">
        <f>SUM(C397)</f>
        <v>165</v>
      </c>
      <c r="H397" s="247" t="s">
        <v>290</v>
      </c>
    </row>
    <row r="398" ht="20.1" customHeight="1" spans="1:8">
      <c r="A398" s="248" t="s">
        <v>291</v>
      </c>
      <c r="B398" s="249">
        <f>VLOOKUP(F398,'[14]表二（旧）'!$F$5:$G$1311,2,FALSE)</f>
        <v>448</v>
      </c>
      <c r="C398" s="157">
        <v>100</v>
      </c>
      <c r="D398" s="246">
        <f>IF(B398=0,"",ROUND(C398/B398*100,1))</f>
        <v>22.3</v>
      </c>
      <c r="E398" s="244"/>
      <c r="F398" s="247">
        <v>2050803</v>
      </c>
      <c r="G398">
        <f>SUM(C398)</f>
        <v>100</v>
      </c>
      <c r="H398" s="247" t="s">
        <v>291</v>
      </c>
    </row>
    <row r="399" ht="20.1" customHeight="1" spans="1:8">
      <c r="A399" s="248" t="s">
        <v>292</v>
      </c>
      <c r="B399" s="249">
        <f>VLOOKUP(F399,'[14]表二（旧）'!$F$5:$G$1311,2,FALSE)</f>
        <v>0</v>
      </c>
      <c r="C399" s="157"/>
      <c r="D399" s="246" t="str">
        <f>IF(B399=0,"",ROUND(C399/B399*100,1))</f>
        <v/>
      </c>
      <c r="E399" s="244"/>
      <c r="F399" s="247">
        <v>2050804</v>
      </c>
      <c r="G399">
        <f>SUM(C399)</f>
        <v>0</v>
      </c>
      <c r="H399" s="247" t="s">
        <v>292</v>
      </c>
    </row>
    <row r="400" ht="20.1" customHeight="1" spans="1:8">
      <c r="A400" s="248" t="s">
        <v>293</v>
      </c>
      <c r="B400" s="249">
        <f>VLOOKUP(F400,'[14]表二（旧）'!$F$5:$G$1311,2,FALSE)</f>
        <v>143</v>
      </c>
      <c r="C400" s="157">
        <v>15</v>
      </c>
      <c r="D400" s="246">
        <f>IF(B400=0,"",ROUND(C400/B400*100,1))</f>
        <v>10.5</v>
      </c>
      <c r="E400" s="244"/>
      <c r="F400" s="247">
        <v>2050899</v>
      </c>
      <c r="G400">
        <f>SUM(C400)</f>
        <v>15</v>
      </c>
      <c r="H400" s="247" t="s">
        <v>293</v>
      </c>
    </row>
    <row r="401" ht="20.1" customHeight="1" spans="1:8">
      <c r="A401" s="248" t="s">
        <v>294</v>
      </c>
      <c r="B401" s="245">
        <f>SUM(B402:B407)</f>
        <v>1271</v>
      </c>
      <c r="C401" s="245">
        <f>SUM(C402:C407)</f>
        <v>3395</v>
      </c>
      <c r="D401" s="246">
        <f>IF(B401=0,"",ROUND(C401/B401*100,1))</f>
        <v>267.1</v>
      </c>
      <c r="E401" s="244"/>
      <c r="F401" s="247">
        <v>20509</v>
      </c>
      <c r="G401">
        <f>SUM(C401)</f>
        <v>3395</v>
      </c>
      <c r="H401" s="247" t="s">
        <v>294</v>
      </c>
    </row>
    <row r="402" ht="20.1" customHeight="1" spans="1:8">
      <c r="A402" s="250" t="s">
        <v>295</v>
      </c>
      <c r="B402" s="249">
        <f>VLOOKUP(F402,'[14]表二（旧）'!$F$5:$G$1311,2,FALSE)</f>
        <v>431</v>
      </c>
      <c r="C402" s="157">
        <v>845</v>
      </c>
      <c r="D402" s="246">
        <f>IF(B402=0,"",ROUND(C402/B402*100,1))</f>
        <v>196.1</v>
      </c>
      <c r="E402" s="244"/>
      <c r="F402" s="247">
        <v>2050901</v>
      </c>
      <c r="G402">
        <f>SUM(C402)</f>
        <v>845</v>
      </c>
      <c r="H402" s="247" t="s">
        <v>295</v>
      </c>
    </row>
    <row r="403" ht="20.1" customHeight="1" spans="1:8">
      <c r="A403" s="250" t="s">
        <v>296</v>
      </c>
      <c r="B403" s="249">
        <f>VLOOKUP(F403,'[14]表二（旧）'!$F$5:$G$1311,2,FALSE)</f>
        <v>0</v>
      </c>
      <c r="C403" s="157"/>
      <c r="D403" s="246" t="str">
        <f>IF(B403=0,"",ROUND(C403/B403*100,1))</f>
        <v/>
      </c>
      <c r="E403" s="244"/>
      <c r="F403" s="247">
        <v>2050902</v>
      </c>
      <c r="G403">
        <f>SUM(C403)</f>
        <v>0</v>
      </c>
      <c r="H403" s="247" t="s">
        <v>296</v>
      </c>
    </row>
    <row r="404" ht="20.1" customHeight="1" spans="1:8">
      <c r="A404" s="250" t="s">
        <v>297</v>
      </c>
      <c r="B404" s="249">
        <f>VLOOKUP(F404,'[14]表二（旧）'!$F$5:$G$1311,2,FALSE)</f>
        <v>0</v>
      </c>
      <c r="C404" s="157"/>
      <c r="D404" s="246" t="str">
        <f>IF(B404=0,"",ROUND(C404/B404*100,1))</f>
        <v/>
      </c>
      <c r="E404" s="244"/>
      <c r="F404" s="247">
        <v>2050903</v>
      </c>
      <c r="G404">
        <f>SUM(C404)</f>
        <v>0</v>
      </c>
      <c r="H404" s="247" t="s">
        <v>297</v>
      </c>
    </row>
    <row r="405" ht="20.1" customHeight="1" spans="1:8">
      <c r="A405" s="244" t="s">
        <v>298</v>
      </c>
      <c r="B405" s="249">
        <f>VLOOKUP(F405,'[14]表二（旧）'!$F$5:$G$1311,2,FALSE)</f>
        <v>0</v>
      </c>
      <c r="C405" s="157"/>
      <c r="D405" s="246" t="str">
        <f>IF(B405=0,"",ROUND(C405/B405*100,1))</f>
        <v/>
      </c>
      <c r="E405" s="244"/>
      <c r="F405" s="247">
        <v>2050904</v>
      </c>
      <c r="G405">
        <f>SUM(C405)</f>
        <v>0</v>
      </c>
      <c r="H405" s="247" t="s">
        <v>298</v>
      </c>
    </row>
    <row r="406" ht="20.1" customHeight="1" spans="1:8">
      <c r="A406" s="248" t="s">
        <v>299</v>
      </c>
      <c r="B406" s="249">
        <f>VLOOKUP(F406,'[14]表二（旧）'!$F$5:$G$1311,2,FALSE)</f>
        <v>0</v>
      </c>
      <c r="C406" s="157"/>
      <c r="D406" s="246" t="str">
        <f>IF(B406=0,"",ROUND(C406/B406*100,1))</f>
        <v/>
      </c>
      <c r="E406" s="244"/>
      <c r="F406" s="247">
        <v>2050905</v>
      </c>
      <c r="G406">
        <f>SUM(C406)</f>
        <v>0</v>
      </c>
      <c r="H406" s="247" t="s">
        <v>299</v>
      </c>
    </row>
    <row r="407" ht="20.1" customHeight="1" spans="1:8">
      <c r="A407" s="248" t="s">
        <v>300</v>
      </c>
      <c r="B407" s="249">
        <f>VLOOKUP(F407,'[14]表二（旧）'!$F$5:$G$1311,2,FALSE)</f>
        <v>840</v>
      </c>
      <c r="C407" s="157">
        <v>2550</v>
      </c>
      <c r="D407" s="246">
        <f>IF(B407=0,"",ROUND(C407/B407*100,1))</f>
        <v>303.6</v>
      </c>
      <c r="E407" s="244"/>
      <c r="F407" s="247">
        <v>2050999</v>
      </c>
      <c r="G407">
        <f>SUM(C407)</f>
        <v>2550</v>
      </c>
      <c r="H407" s="247" t="s">
        <v>300</v>
      </c>
    </row>
    <row r="408" ht="20.1" customHeight="1" spans="1:8">
      <c r="A408" s="248" t="s">
        <v>301</v>
      </c>
      <c r="B408" s="249">
        <f>VLOOKUP(F408,'[14]表二（旧）'!$F$5:$G$1311,2,FALSE)</f>
        <v>390</v>
      </c>
      <c r="C408" s="157">
        <v>51</v>
      </c>
      <c r="D408" s="246">
        <f>IF(B408=0,"",ROUND(C408/B408*100,1))</f>
        <v>13.1</v>
      </c>
      <c r="E408" s="244"/>
      <c r="F408" s="247">
        <v>20599</v>
      </c>
      <c r="G408">
        <f>SUM(C408)</f>
        <v>51</v>
      </c>
      <c r="H408" s="247" t="s">
        <v>301</v>
      </c>
    </row>
    <row r="409" ht="20.1" customHeight="1" spans="1:8">
      <c r="A409" s="244" t="s">
        <v>302</v>
      </c>
      <c r="B409" s="245">
        <f>SUM(B410,B415,B424,B430,B436,B441,B446,B453,B457,B460,)</f>
        <v>1423</v>
      </c>
      <c r="C409" s="245">
        <f>SUM(C410,C415,C424,C430,C436,C441,C446,C453,C457,C460,)</f>
        <v>1750</v>
      </c>
      <c r="D409" s="246">
        <f>IF(B409=0,"",ROUND(C409/B409*100,1))</f>
        <v>123</v>
      </c>
      <c r="E409" s="244"/>
      <c r="F409" s="247">
        <v>206</v>
      </c>
      <c r="G409">
        <f>SUM(C409)</f>
        <v>1750</v>
      </c>
      <c r="H409" s="247" t="s">
        <v>302</v>
      </c>
    </row>
    <row r="410" ht="20.1" customHeight="1" spans="1:8">
      <c r="A410" s="250" t="s">
        <v>303</v>
      </c>
      <c r="B410" s="245">
        <f>SUM(B411:B414)</f>
        <v>82</v>
      </c>
      <c r="C410" s="245">
        <f>SUM(C411:C414)</f>
        <v>82</v>
      </c>
      <c r="D410" s="246">
        <f>IF(B410=0,"",ROUND(C410/B410*100,1))</f>
        <v>100</v>
      </c>
      <c r="E410" s="244"/>
      <c r="F410" s="247">
        <v>20601</v>
      </c>
      <c r="G410">
        <f>SUM(C410)</f>
        <v>82</v>
      </c>
      <c r="H410" s="247" t="s">
        <v>303</v>
      </c>
    </row>
    <row r="411" ht="20.1" customHeight="1" spans="1:8">
      <c r="A411" s="248" t="s">
        <v>44</v>
      </c>
      <c r="B411" s="249">
        <f>VLOOKUP(F411,'[14]表二（旧）'!$F$5:$G$1311,2,FALSE)</f>
        <v>74</v>
      </c>
      <c r="C411" s="157">
        <v>82</v>
      </c>
      <c r="D411" s="246">
        <f>IF(B411=0,"",ROUND(C411/B411*100,1))</f>
        <v>110.8</v>
      </c>
      <c r="E411" s="244"/>
      <c r="F411" s="247">
        <v>2060101</v>
      </c>
      <c r="G411">
        <f>SUM(C411)</f>
        <v>82</v>
      </c>
      <c r="H411" s="247" t="s">
        <v>44</v>
      </c>
    </row>
    <row r="412" ht="20.1" customHeight="1" spans="1:8">
      <c r="A412" s="248" t="s">
        <v>45</v>
      </c>
      <c r="B412" s="249">
        <f>VLOOKUP(F412,'[14]表二（旧）'!$F$5:$G$1311,2,FALSE)</f>
        <v>0</v>
      </c>
      <c r="C412" s="157"/>
      <c r="D412" s="246" t="str">
        <f>IF(B412=0,"",ROUND(C412/B412*100,1))</f>
        <v/>
      </c>
      <c r="E412" s="244"/>
      <c r="F412" s="247">
        <v>2060102</v>
      </c>
      <c r="G412">
        <f>SUM(C412)</f>
        <v>0</v>
      </c>
      <c r="H412" s="247" t="s">
        <v>45</v>
      </c>
    </row>
    <row r="413" ht="20.1" customHeight="1" spans="1:8">
      <c r="A413" s="248" t="s">
        <v>46</v>
      </c>
      <c r="B413" s="249">
        <f>VLOOKUP(F413,'[14]表二（旧）'!$F$5:$G$1311,2,FALSE)</f>
        <v>0</v>
      </c>
      <c r="C413" s="157"/>
      <c r="D413" s="246" t="str">
        <f>IF(B413=0,"",ROUND(C413/B413*100,1))</f>
        <v/>
      </c>
      <c r="E413" s="244"/>
      <c r="F413" s="247">
        <v>2060103</v>
      </c>
      <c r="G413">
        <f>SUM(C413)</f>
        <v>0</v>
      </c>
      <c r="H413" s="247" t="s">
        <v>46</v>
      </c>
    </row>
    <row r="414" ht="20.1" customHeight="1" spans="1:8">
      <c r="A414" s="250" t="s">
        <v>304</v>
      </c>
      <c r="B414" s="249">
        <f>VLOOKUP(F414,'[14]表二（旧）'!$F$5:$G$1311,2,FALSE)</f>
        <v>8</v>
      </c>
      <c r="C414" s="157"/>
      <c r="D414" s="246">
        <f>IF(B414=0,"",ROUND(C414/B414*100,1))</f>
        <v>0</v>
      </c>
      <c r="E414" s="244"/>
      <c r="F414" s="247">
        <v>2060199</v>
      </c>
      <c r="G414">
        <f>SUM(C414)</f>
        <v>0</v>
      </c>
      <c r="H414" s="247" t="s">
        <v>304</v>
      </c>
    </row>
    <row r="415" ht="20.1" customHeight="1" spans="1:8">
      <c r="A415" s="248" t="s">
        <v>305</v>
      </c>
      <c r="B415" s="245">
        <f>SUM(B416:B423)</f>
        <v>0</v>
      </c>
      <c r="C415" s="245">
        <f>SUM(C416:C423)</f>
        <v>0</v>
      </c>
      <c r="D415" s="246" t="str">
        <f>IF(B415=0,"",ROUND(C415/B415*100,1))</f>
        <v/>
      </c>
      <c r="E415" s="244"/>
      <c r="F415" s="247">
        <v>20602</v>
      </c>
      <c r="G415">
        <f>SUM(C415)</f>
        <v>0</v>
      </c>
      <c r="H415" s="247" t="s">
        <v>305</v>
      </c>
    </row>
    <row r="416" ht="20.1" customHeight="1" spans="1:8">
      <c r="A416" s="248" t="s">
        <v>306</v>
      </c>
      <c r="B416" s="249">
        <f>VLOOKUP(F416,'[14]表二（旧）'!$F$5:$G$1311,2,FALSE)</f>
        <v>0</v>
      </c>
      <c r="C416" s="157"/>
      <c r="D416" s="246" t="str">
        <f>IF(B416=0,"",ROUND(C416/B416*100,1))</f>
        <v/>
      </c>
      <c r="E416" s="244"/>
      <c r="F416" s="247">
        <v>2060201</v>
      </c>
      <c r="G416">
        <f>SUM(C416)</f>
        <v>0</v>
      </c>
      <c r="H416" s="247" t="s">
        <v>306</v>
      </c>
    </row>
    <row r="417" ht="20.1" customHeight="1" spans="1:8">
      <c r="A417" s="248" t="s">
        <v>307</v>
      </c>
      <c r="B417" s="249">
        <f>VLOOKUP(F417,'[14]表二（旧）'!$F$5:$G$1311,2,FALSE)</f>
        <v>0</v>
      </c>
      <c r="C417" s="157"/>
      <c r="D417" s="246" t="str">
        <f>IF(B417=0,"",ROUND(C417/B417*100,1))</f>
        <v/>
      </c>
      <c r="E417" s="244"/>
      <c r="F417" s="247">
        <v>2060202</v>
      </c>
      <c r="G417">
        <f>SUM(C417)</f>
        <v>0</v>
      </c>
      <c r="H417" s="247" t="s">
        <v>307</v>
      </c>
    </row>
    <row r="418" ht="20.1" customHeight="1" spans="1:8">
      <c r="A418" s="244" t="s">
        <v>308</v>
      </c>
      <c r="B418" s="249">
        <f>VLOOKUP(F418,'[14]表二（旧）'!$F$5:$G$1311,2,FALSE)</f>
        <v>0</v>
      </c>
      <c r="C418" s="157"/>
      <c r="D418" s="246" t="str">
        <f>IF(B418=0,"",ROUND(C418/B418*100,1))</f>
        <v/>
      </c>
      <c r="E418" s="244"/>
      <c r="F418" s="247">
        <v>2060203</v>
      </c>
      <c r="G418">
        <f>SUM(C418)</f>
        <v>0</v>
      </c>
      <c r="H418" s="247" t="s">
        <v>308</v>
      </c>
    </row>
    <row r="419" ht="20.1" customHeight="1" spans="1:8">
      <c r="A419" s="248" t="s">
        <v>309</v>
      </c>
      <c r="B419" s="249">
        <f>VLOOKUP(F419,'[14]表二（旧）'!$F$5:$G$1311,2,FALSE)</f>
        <v>0</v>
      </c>
      <c r="C419" s="157"/>
      <c r="D419" s="246" t="str">
        <f>IF(B419=0,"",ROUND(C419/B419*100,1))</f>
        <v/>
      </c>
      <c r="E419" s="244"/>
      <c r="F419" s="247">
        <v>2060204</v>
      </c>
      <c r="G419">
        <f>SUM(C419)</f>
        <v>0</v>
      </c>
      <c r="H419" s="247" t="s">
        <v>309</v>
      </c>
    </row>
    <row r="420" ht="20.1" customHeight="1" spans="1:8">
      <c r="A420" s="248" t="s">
        <v>310</v>
      </c>
      <c r="B420" s="249">
        <f>VLOOKUP(F420,'[14]表二（旧）'!$F$5:$G$1311,2,FALSE)</f>
        <v>0</v>
      </c>
      <c r="C420" s="157"/>
      <c r="D420" s="246" t="str">
        <f>IF(B420=0,"",ROUND(C420/B420*100,1))</f>
        <v/>
      </c>
      <c r="E420" s="244"/>
      <c r="F420" s="247">
        <v>2060205</v>
      </c>
      <c r="G420">
        <f>SUM(C420)</f>
        <v>0</v>
      </c>
      <c r="H420" s="247" t="s">
        <v>310</v>
      </c>
    </row>
    <row r="421" ht="20.1" customHeight="1" spans="1:8">
      <c r="A421" s="248" t="s">
        <v>311</v>
      </c>
      <c r="B421" s="249">
        <f>VLOOKUP(F421,'[14]表二（旧）'!$F$5:$G$1311,2,FALSE)</f>
        <v>0</v>
      </c>
      <c r="C421" s="157"/>
      <c r="D421" s="246" t="str">
        <f>IF(B421=0,"",ROUND(C421/B421*100,1))</f>
        <v/>
      </c>
      <c r="E421" s="244"/>
      <c r="F421" s="247">
        <v>2060206</v>
      </c>
      <c r="G421">
        <f>SUM(C421)</f>
        <v>0</v>
      </c>
      <c r="H421" s="247" t="s">
        <v>311</v>
      </c>
    </row>
    <row r="422" ht="20.1" customHeight="1" spans="1:8">
      <c r="A422" s="250" t="s">
        <v>312</v>
      </c>
      <c r="B422" s="249">
        <f>VLOOKUP(F422,'[14]表二（旧）'!$F$5:$G$1311,2,FALSE)</f>
        <v>0</v>
      </c>
      <c r="C422" s="157"/>
      <c r="D422" s="246" t="str">
        <f>IF(B422=0,"",ROUND(C422/B422*100,1))</f>
        <v/>
      </c>
      <c r="E422" s="244"/>
      <c r="F422" s="247">
        <v>2060207</v>
      </c>
      <c r="G422">
        <f>SUM(C422)</f>
        <v>0</v>
      </c>
      <c r="H422" s="247" t="s">
        <v>312</v>
      </c>
    </row>
    <row r="423" ht="20.1" customHeight="1" spans="1:8">
      <c r="A423" s="250" t="s">
        <v>313</v>
      </c>
      <c r="B423" s="249">
        <f>VLOOKUP(F423,'[14]表二（旧）'!$F$5:$G$1311,2,FALSE)</f>
        <v>0</v>
      </c>
      <c r="C423" s="157"/>
      <c r="D423" s="246" t="str">
        <f>IF(B423=0,"",ROUND(C423/B423*100,1))</f>
        <v/>
      </c>
      <c r="E423" s="244"/>
      <c r="F423" s="247">
        <v>2060299</v>
      </c>
      <c r="G423">
        <f>SUM(C423)</f>
        <v>0</v>
      </c>
      <c r="H423" s="247" t="s">
        <v>313</v>
      </c>
    </row>
    <row r="424" ht="20.1" customHeight="1" spans="1:8">
      <c r="A424" s="250" t="s">
        <v>314</v>
      </c>
      <c r="B424" s="245">
        <f>SUM(B425:B429)</f>
        <v>1227</v>
      </c>
      <c r="C424" s="245">
        <f>SUM(C425:C429)</f>
        <v>82</v>
      </c>
      <c r="D424" s="246">
        <f>IF(B424=0,"",ROUND(C424/B424*100,1))</f>
        <v>6.7</v>
      </c>
      <c r="E424" s="244"/>
      <c r="F424" s="247">
        <v>20603</v>
      </c>
      <c r="G424">
        <f>SUM(C424)</f>
        <v>82</v>
      </c>
      <c r="H424" s="247" t="s">
        <v>314</v>
      </c>
    </row>
    <row r="425" ht="20.1" customHeight="1" spans="1:8">
      <c r="A425" s="248" t="s">
        <v>306</v>
      </c>
      <c r="B425" s="249">
        <f>VLOOKUP(F425,'[14]表二（旧）'!$F$5:$G$1311,2,FALSE)</f>
        <v>0</v>
      </c>
      <c r="C425" s="157"/>
      <c r="D425" s="246" t="str">
        <f>IF(B425=0,"",ROUND(C425/B425*100,1))</f>
        <v/>
      </c>
      <c r="E425" s="244"/>
      <c r="F425" s="247">
        <v>2060301</v>
      </c>
      <c r="G425">
        <f>SUM(C425)</f>
        <v>0</v>
      </c>
      <c r="H425" s="247" t="s">
        <v>306</v>
      </c>
    </row>
    <row r="426" ht="20.1" customHeight="1" spans="1:8">
      <c r="A426" s="248" t="s">
        <v>315</v>
      </c>
      <c r="B426" s="249">
        <f>VLOOKUP(F426,'[14]表二（旧）'!$F$5:$G$1311,2,FALSE)</f>
        <v>0</v>
      </c>
      <c r="C426" s="157">
        <v>82</v>
      </c>
      <c r="D426" s="246" t="str">
        <f>IF(B426=0,"",ROUND(C426/B426*100,1))</f>
        <v/>
      </c>
      <c r="E426" s="244"/>
      <c r="F426" s="247">
        <v>2060302</v>
      </c>
      <c r="G426">
        <f>SUM(C426)</f>
        <v>82</v>
      </c>
      <c r="H426" s="247" t="s">
        <v>315</v>
      </c>
    </row>
    <row r="427" ht="20.1" customHeight="1" spans="1:8">
      <c r="A427" s="248" t="s">
        <v>316</v>
      </c>
      <c r="B427" s="249">
        <f>VLOOKUP(F427,'[14]表二（旧）'!$F$5:$G$1311,2,FALSE)</f>
        <v>0</v>
      </c>
      <c r="C427" s="157"/>
      <c r="D427" s="246" t="str">
        <f>IF(B427=0,"",ROUND(C427/B427*100,1))</f>
        <v/>
      </c>
      <c r="E427" s="244"/>
      <c r="F427" s="247">
        <v>2060303</v>
      </c>
      <c r="G427">
        <f>SUM(C427)</f>
        <v>0</v>
      </c>
      <c r="H427" s="247" t="s">
        <v>316</v>
      </c>
    </row>
    <row r="428" ht="20.1" customHeight="1" spans="1:8">
      <c r="A428" s="250" t="s">
        <v>317</v>
      </c>
      <c r="B428" s="249">
        <f>VLOOKUP(F428,'[14]表二（旧）'!$F$5:$G$1311,2,FALSE)</f>
        <v>0</v>
      </c>
      <c r="C428" s="157"/>
      <c r="D428" s="246" t="str">
        <f>IF(B428=0,"",ROUND(C428/B428*100,1))</f>
        <v/>
      </c>
      <c r="E428" s="244"/>
      <c r="F428" s="247">
        <v>2060304</v>
      </c>
      <c r="G428">
        <f>SUM(C428)</f>
        <v>0</v>
      </c>
      <c r="H428" s="247" t="s">
        <v>317</v>
      </c>
    </row>
    <row r="429" ht="20.1" customHeight="1" spans="1:8">
      <c r="A429" s="250" t="s">
        <v>318</v>
      </c>
      <c r="B429" s="249">
        <f>VLOOKUP(F429,'[14]表二（旧）'!$F$5:$G$1311,2,FALSE)</f>
        <v>1227</v>
      </c>
      <c r="C429" s="157"/>
      <c r="D429" s="246">
        <f>IF(B429=0,"",ROUND(C429/B429*100,1))</f>
        <v>0</v>
      </c>
      <c r="E429" s="244"/>
      <c r="F429" s="247">
        <v>2060399</v>
      </c>
      <c r="G429">
        <f>SUM(C429)</f>
        <v>0</v>
      </c>
      <c r="H429" s="247" t="s">
        <v>318</v>
      </c>
    </row>
    <row r="430" ht="20.1" customHeight="1" spans="1:8">
      <c r="A430" s="250" t="s">
        <v>319</v>
      </c>
      <c r="B430" s="245">
        <f>SUM(B431:B435)</f>
        <v>70</v>
      </c>
      <c r="C430" s="245">
        <f>SUM(C431:C435)</f>
        <v>72</v>
      </c>
      <c r="D430" s="246">
        <f>IF(B430=0,"",ROUND(C430/B430*100,1))</f>
        <v>102.9</v>
      </c>
      <c r="E430" s="244"/>
      <c r="F430" s="247">
        <v>20604</v>
      </c>
      <c r="G430">
        <f>SUM(C430)</f>
        <v>72</v>
      </c>
      <c r="H430" s="247" t="s">
        <v>319</v>
      </c>
    </row>
    <row r="431" ht="20.1" customHeight="1" spans="1:8">
      <c r="A431" s="244" t="s">
        <v>306</v>
      </c>
      <c r="B431" s="249">
        <f>VLOOKUP(F431,'[14]表二（旧）'!$F$5:$G$1311,2,FALSE)</f>
        <v>0</v>
      </c>
      <c r="C431" s="157"/>
      <c r="D431" s="246" t="str">
        <f>IF(B431=0,"",ROUND(C431/B431*100,1))</f>
        <v/>
      </c>
      <c r="E431" s="244"/>
      <c r="F431" s="247">
        <v>2060401</v>
      </c>
      <c r="G431">
        <f>SUM(C431)</f>
        <v>0</v>
      </c>
      <c r="H431" s="247" t="s">
        <v>306</v>
      </c>
    </row>
    <row r="432" ht="20.1" customHeight="1" spans="1:8">
      <c r="A432" s="248" t="s">
        <v>320</v>
      </c>
      <c r="B432" s="249">
        <f>VLOOKUP(F432,'[14]表二（旧）'!$F$5:$G$1311,2,FALSE)</f>
        <v>0</v>
      </c>
      <c r="C432" s="157">
        <v>29</v>
      </c>
      <c r="D432" s="246" t="str">
        <f>IF(B432=0,"",ROUND(C432/B432*100,1))</f>
        <v/>
      </c>
      <c r="E432" s="244"/>
      <c r="F432" s="247">
        <v>2060402</v>
      </c>
      <c r="G432">
        <f>SUM(C432)</f>
        <v>29</v>
      </c>
      <c r="H432" s="247" t="s">
        <v>320</v>
      </c>
    </row>
    <row r="433" ht="20.1" customHeight="1" spans="1:8">
      <c r="A433" s="248" t="s">
        <v>321</v>
      </c>
      <c r="B433" s="249">
        <f>VLOOKUP(F433,'[14]表二（旧）'!$F$5:$G$1311,2,FALSE)</f>
        <v>0</v>
      </c>
      <c r="C433" s="157"/>
      <c r="D433" s="246" t="str">
        <f>IF(B433=0,"",ROUND(C433/B433*100,1))</f>
        <v/>
      </c>
      <c r="E433" s="244"/>
      <c r="F433" s="247">
        <v>2060403</v>
      </c>
      <c r="G433">
        <f>SUM(C433)</f>
        <v>0</v>
      </c>
      <c r="H433" s="247" t="s">
        <v>321</v>
      </c>
    </row>
    <row r="434" ht="20.1" customHeight="1" spans="1:8">
      <c r="A434" s="248" t="s">
        <v>322</v>
      </c>
      <c r="B434" s="249">
        <f>VLOOKUP(F434,'[14]表二（旧）'!$F$5:$G$1311,2,FALSE)</f>
        <v>0</v>
      </c>
      <c r="C434" s="157"/>
      <c r="D434" s="246" t="str">
        <f>IF(B434=0,"",ROUND(C434/B434*100,1))</f>
        <v/>
      </c>
      <c r="E434" s="244"/>
      <c r="F434" s="247">
        <v>2060404</v>
      </c>
      <c r="G434">
        <f>SUM(C434)</f>
        <v>0</v>
      </c>
      <c r="H434" s="247" t="s">
        <v>322</v>
      </c>
    </row>
    <row r="435" ht="20.1" customHeight="1" spans="1:8">
      <c r="A435" s="250" t="s">
        <v>323</v>
      </c>
      <c r="B435" s="249">
        <f>VLOOKUP(F435,'[14]表二（旧）'!$F$5:$G$1311,2,FALSE)</f>
        <v>70</v>
      </c>
      <c r="C435" s="157">
        <v>43</v>
      </c>
      <c r="D435" s="246">
        <f>IF(B435=0,"",ROUND(C435/B435*100,1))</f>
        <v>61.4</v>
      </c>
      <c r="E435" s="244"/>
      <c r="F435" s="247">
        <v>2060499</v>
      </c>
      <c r="G435">
        <f>SUM(C435)</f>
        <v>43</v>
      </c>
      <c r="H435" s="247" t="s">
        <v>323</v>
      </c>
    </row>
    <row r="436" ht="20.1" customHeight="1" spans="1:8">
      <c r="A436" s="250" t="s">
        <v>324</v>
      </c>
      <c r="B436" s="245">
        <f>SUM(B437:B440)</f>
        <v>0</v>
      </c>
      <c r="C436" s="245">
        <f>SUM(C437:C440)</f>
        <v>1500</v>
      </c>
      <c r="D436" s="246" t="str">
        <f>IF(B436=0,"",ROUND(C436/B436*100,1))</f>
        <v/>
      </c>
      <c r="E436" s="244"/>
      <c r="F436" s="247">
        <v>20605</v>
      </c>
      <c r="G436">
        <f>SUM(C436)</f>
        <v>1500</v>
      </c>
      <c r="H436" s="247" t="s">
        <v>324</v>
      </c>
    </row>
    <row r="437" ht="20.1" customHeight="1" spans="1:8">
      <c r="A437" s="250" t="s">
        <v>306</v>
      </c>
      <c r="B437" s="249">
        <f>VLOOKUP(F437,'[14]表二（旧）'!$F$5:$G$1311,2,FALSE)</f>
        <v>0</v>
      </c>
      <c r="C437" s="157"/>
      <c r="D437" s="246" t="str">
        <f>IF(B437=0,"",ROUND(C437/B437*100,1))</f>
        <v/>
      </c>
      <c r="E437" s="244"/>
      <c r="F437" s="247">
        <v>2060501</v>
      </c>
      <c r="G437">
        <f>SUM(C437)</f>
        <v>0</v>
      </c>
      <c r="H437" s="247" t="s">
        <v>306</v>
      </c>
    </row>
    <row r="438" ht="20.1" customHeight="1" spans="1:8">
      <c r="A438" s="248" t="s">
        <v>325</v>
      </c>
      <c r="B438" s="249">
        <f>VLOOKUP(F438,'[14]表二（旧）'!$F$5:$G$1311,2,FALSE)</f>
        <v>0</v>
      </c>
      <c r="C438" s="157"/>
      <c r="D438" s="246" t="str">
        <f>IF(B438=0,"",ROUND(C438/B438*100,1))</f>
        <v/>
      </c>
      <c r="E438" s="244"/>
      <c r="F438" s="247">
        <v>2060502</v>
      </c>
      <c r="G438">
        <f>SUM(C438)</f>
        <v>0</v>
      </c>
      <c r="H438" s="247" t="s">
        <v>325</v>
      </c>
    </row>
    <row r="439" ht="20.1" customHeight="1" spans="1:8">
      <c r="A439" s="248" t="s">
        <v>326</v>
      </c>
      <c r="B439" s="249">
        <f>VLOOKUP(F439,'[14]表二（旧）'!$F$5:$G$1311,2,FALSE)</f>
        <v>0</v>
      </c>
      <c r="C439" s="157">
        <v>1500</v>
      </c>
      <c r="D439" s="246" t="str">
        <f>IF(B439=0,"",ROUND(C439/B439*100,1))</f>
        <v/>
      </c>
      <c r="E439" s="244"/>
      <c r="F439" s="247">
        <v>2060503</v>
      </c>
      <c r="G439">
        <f>SUM(C439)</f>
        <v>1500</v>
      </c>
      <c r="H439" s="247" t="s">
        <v>326</v>
      </c>
    </row>
    <row r="440" ht="20.1" customHeight="1" spans="1:8">
      <c r="A440" s="248" t="s">
        <v>327</v>
      </c>
      <c r="B440" s="249">
        <f>VLOOKUP(F440,'[14]表二（旧）'!$F$5:$G$1311,2,FALSE)</f>
        <v>0</v>
      </c>
      <c r="C440" s="157"/>
      <c r="D440" s="246" t="str">
        <f>IF(B440=0,"",ROUND(C440/B440*100,1))</f>
        <v/>
      </c>
      <c r="E440" s="244"/>
      <c r="F440" s="247">
        <v>2060599</v>
      </c>
      <c r="G440">
        <f>SUM(C440)</f>
        <v>0</v>
      </c>
      <c r="H440" s="247" t="s">
        <v>327</v>
      </c>
    </row>
    <row r="441" ht="20.1" customHeight="1" spans="1:8">
      <c r="A441" s="250" t="s">
        <v>328</v>
      </c>
      <c r="B441" s="245">
        <f>SUM(B442:B445)</f>
        <v>0</v>
      </c>
      <c r="C441" s="245">
        <f>SUM(C442:C445)</f>
        <v>0</v>
      </c>
      <c r="D441" s="246" t="str">
        <f>IF(B441=0,"",ROUND(C441/B441*100,1))</f>
        <v/>
      </c>
      <c r="E441" s="244"/>
      <c r="F441" s="247">
        <v>20606</v>
      </c>
      <c r="G441">
        <f>SUM(C441)</f>
        <v>0</v>
      </c>
      <c r="H441" s="247" t="s">
        <v>328</v>
      </c>
    </row>
    <row r="442" ht="20.1" customHeight="1" spans="1:8">
      <c r="A442" s="250" t="s">
        <v>329</v>
      </c>
      <c r="B442" s="249">
        <f>VLOOKUP(F442,'[14]表二（旧）'!$F$5:$G$1311,2,FALSE)</f>
        <v>0</v>
      </c>
      <c r="C442" s="157"/>
      <c r="D442" s="246" t="str">
        <f>IF(B442=0,"",ROUND(C442/B442*100,1))</f>
        <v/>
      </c>
      <c r="E442" s="244"/>
      <c r="F442" s="247">
        <v>2060601</v>
      </c>
      <c r="G442">
        <f>SUM(C442)</f>
        <v>0</v>
      </c>
      <c r="H442" s="247" t="s">
        <v>329</v>
      </c>
    </row>
    <row r="443" ht="20.1" customHeight="1" spans="1:8">
      <c r="A443" s="250" t="s">
        <v>330</v>
      </c>
      <c r="B443" s="249">
        <f>VLOOKUP(F443,'[14]表二（旧）'!$F$5:$G$1311,2,FALSE)</f>
        <v>0</v>
      </c>
      <c r="C443" s="157"/>
      <c r="D443" s="246" t="str">
        <f>IF(B443=0,"",ROUND(C443/B443*100,1))</f>
        <v/>
      </c>
      <c r="E443" s="244"/>
      <c r="F443" s="247">
        <v>2060602</v>
      </c>
      <c r="G443">
        <f>SUM(C443)</f>
        <v>0</v>
      </c>
      <c r="H443" s="247" t="s">
        <v>330</v>
      </c>
    </row>
    <row r="444" ht="20.1" customHeight="1" spans="1:8">
      <c r="A444" s="250" t="s">
        <v>331</v>
      </c>
      <c r="B444" s="249">
        <f>VLOOKUP(F444,'[14]表二（旧）'!$F$5:$G$1311,2,FALSE)</f>
        <v>0</v>
      </c>
      <c r="C444" s="157"/>
      <c r="D444" s="246" t="str">
        <f>IF(B444=0,"",ROUND(C444/B444*100,1))</f>
        <v/>
      </c>
      <c r="E444" s="244"/>
      <c r="F444" s="247">
        <v>2060603</v>
      </c>
      <c r="G444">
        <f>SUM(C444)</f>
        <v>0</v>
      </c>
      <c r="H444" s="247" t="s">
        <v>331</v>
      </c>
    </row>
    <row r="445" ht="20.1" customHeight="1" spans="1:8">
      <c r="A445" s="250" t="s">
        <v>332</v>
      </c>
      <c r="B445" s="249">
        <f>VLOOKUP(F445,'[14]表二（旧）'!$F$5:$G$1311,2,FALSE)</f>
        <v>0</v>
      </c>
      <c r="C445" s="157"/>
      <c r="D445" s="246" t="str">
        <f>IF(B445=0,"",ROUND(C445/B445*100,1))</f>
        <v/>
      </c>
      <c r="E445" s="244"/>
      <c r="F445" s="247">
        <v>2060699</v>
      </c>
      <c r="G445">
        <f>SUM(C445)</f>
        <v>0</v>
      </c>
      <c r="H445" s="247" t="s">
        <v>332</v>
      </c>
    </row>
    <row r="446" ht="20.1" customHeight="1" spans="1:8">
      <c r="A446" s="248" t="s">
        <v>333</v>
      </c>
      <c r="B446" s="245">
        <f>SUM(B447:B452)</f>
        <v>24</v>
      </c>
      <c r="C446" s="245">
        <f>SUM(C447:C452)</f>
        <v>14</v>
      </c>
      <c r="D446" s="246">
        <f>IF(B446=0,"",ROUND(C446/B446*100,1))</f>
        <v>58.3</v>
      </c>
      <c r="E446" s="244"/>
      <c r="F446" s="247">
        <v>20607</v>
      </c>
      <c r="G446">
        <f>SUM(C446)</f>
        <v>14</v>
      </c>
      <c r="H446" s="247" t="s">
        <v>333</v>
      </c>
    </row>
    <row r="447" ht="20.1" customHeight="1" spans="1:8">
      <c r="A447" s="248" t="s">
        <v>306</v>
      </c>
      <c r="B447" s="249">
        <f>VLOOKUP(F447,'[14]表二（旧）'!$F$5:$G$1311,2,FALSE)</f>
        <v>0</v>
      </c>
      <c r="C447" s="157"/>
      <c r="D447" s="246" t="str">
        <f>IF(B447=0,"",ROUND(C447/B447*100,1))</f>
        <v/>
      </c>
      <c r="E447" s="244"/>
      <c r="F447" s="247">
        <v>2060701</v>
      </c>
      <c r="G447">
        <f>SUM(C447)</f>
        <v>0</v>
      </c>
      <c r="H447" s="247" t="s">
        <v>306</v>
      </c>
    </row>
    <row r="448" ht="20.1" customHeight="1" spans="1:8">
      <c r="A448" s="250" t="s">
        <v>334</v>
      </c>
      <c r="B448" s="249">
        <f>VLOOKUP(F448,'[14]表二（旧）'!$F$5:$G$1311,2,FALSE)</f>
        <v>24</v>
      </c>
      <c r="C448" s="157">
        <v>14</v>
      </c>
      <c r="D448" s="246">
        <f>IF(B448=0,"",ROUND(C448/B448*100,1))</f>
        <v>58.3</v>
      </c>
      <c r="E448" s="244"/>
      <c r="F448" s="247">
        <v>2060702</v>
      </c>
      <c r="G448">
        <f>SUM(C448)</f>
        <v>14</v>
      </c>
      <c r="H448" s="247" t="s">
        <v>334</v>
      </c>
    </row>
    <row r="449" ht="20.1" customHeight="1" spans="1:8">
      <c r="A449" s="250" t="s">
        <v>335</v>
      </c>
      <c r="B449" s="249">
        <f>VLOOKUP(F449,'[14]表二（旧）'!$F$5:$G$1311,2,FALSE)</f>
        <v>0</v>
      </c>
      <c r="C449" s="157"/>
      <c r="D449" s="246" t="str">
        <f>IF(B449=0,"",ROUND(C449/B449*100,1))</f>
        <v/>
      </c>
      <c r="E449" s="244"/>
      <c r="F449" s="247">
        <v>2060703</v>
      </c>
      <c r="G449">
        <f>SUM(C449)</f>
        <v>0</v>
      </c>
      <c r="H449" s="247" t="s">
        <v>335</v>
      </c>
    </row>
    <row r="450" ht="20.1" customHeight="1" spans="1:8">
      <c r="A450" s="250" t="s">
        <v>336</v>
      </c>
      <c r="B450" s="249">
        <f>VLOOKUP(F450,'[14]表二（旧）'!$F$5:$G$1311,2,FALSE)</f>
        <v>0</v>
      </c>
      <c r="C450" s="157"/>
      <c r="D450" s="246" t="str">
        <f>IF(B450=0,"",ROUND(C450/B450*100,1))</f>
        <v/>
      </c>
      <c r="E450" s="244"/>
      <c r="F450" s="247">
        <v>2060704</v>
      </c>
      <c r="G450">
        <f>SUM(C450)</f>
        <v>0</v>
      </c>
      <c r="H450" s="247" t="s">
        <v>336</v>
      </c>
    </row>
    <row r="451" ht="20.1" customHeight="1" spans="1:8">
      <c r="A451" s="248" t="s">
        <v>337</v>
      </c>
      <c r="B451" s="249">
        <f>VLOOKUP(F451,'[14]表二（旧）'!$F$5:$G$1311,2,FALSE)</f>
        <v>0</v>
      </c>
      <c r="C451" s="157"/>
      <c r="D451" s="246" t="str">
        <f>IF(B451=0,"",ROUND(C451/B451*100,1))</f>
        <v/>
      </c>
      <c r="E451" s="244"/>
      <c r="F451" s="247">
        <v>2060705</v>
      </c>
      <c r="G451">
        <f>SUM(C451)</f>
        <v>0</v>
      </c>
      <c r="H451" s="247" t="s">
        <v>337</v>
      </c>
    </row>
    <row r="452" ht="20.1" customHeight="1" spans="1:8">
      <c r="A452" s="248" t="s">
        <v>338</v>
      </c>
      <c r="B452" s="249">
        <f>VLOOKUP(F452,'[14]表二（旧）'!$F$5:$G$1311,2,FALSE)</f>
        <v>0</v>
      </c>
      <c r="C452" s="157"/>
      <c r="D452" s="246" t="str">
        <f>IF(B452=0,"",ROUND(C452/B452*100,1))</f>
        <v/>
      </c>
      <c r="E452" s="244"/>
      <c r="F452" s="247">
        <v>2060799</v>
      </c>
      <c r="G452">
        <f>SUM(C452)</f>
        <v>0</v>
      </c>
      <c r="H452" s="247" t="s">
        <v>338</v>
      </c>
    </row>
    <row r="453" ht="20.1" customHeight="1" spans="1:8">
      <c r="A453" s="248" t="s">
        <v>339</v>
      </c>
      <c r="B453" s="245">
        <f>SUM(B454:B456)</f>
        <v>0</v>
      </c>
      <c r="C453" s="245">
        <f>SUM(C454:C456)</f>
        <v>0</v>
      </c>
      <c r="D453" s="246" t="str">
        <f t="shared" ref="D453:D516" si="14">IF(B453=0,"",ROUND(C453/B453*100,1))</f>
        <v/>
      </c>
      <c r="E453" s="244"/>
      <c r="F453" s="247">
        <v>20608</v>
      </c>
      <c r="G453">
        <f t="shared" ref="G453:G516" si="15">SUM(C453)</f>
        <v>0</v>
      </c>
      <c r="H453" s="247" t="s">
        <v>339</v>
      </c>
    </row>
    <row r="454" ht="20.1" customHeight="1" spans="1:8">
      <c r="A454" s="250" t="s">
        <v>340</v>
      </c>
      <c r="B454" s="249">
        <f>VLOOKUP(F454,'[14]表二（旧）'!$F$5:$G$1311,2,FALSE)</f>
        <v>0</v>
      </c>
      <c r="C454" s="157"/>
      <c r="D454" s="246" t="str">
        <f>IF(B454=0,"",ROUND(C454/B454*100,1))</f>
        <v/>
      </c>
      <c r="E454" s="244"/>
      <c r="F454" s="247">
        <v>2060801</v>
      </c>
      <c r="G454">
        <f>SUM(C454)</f>
        <v>0</v>
      </c>
      <c r="H454" s="247" t="s">
        <v>340</v>
      </c>
    </row>
    <row r="455" ht="20.1" customHeight="1" spans="1:8">
      <c r="A455" s="250" t="s">
        <v>341</v>
      </c>
      <c r="B455" s="249">
        <f>VLOOKUP(F455,'[14]表二（旧）'!$F$5:$G$1311,2,FALSE)</f>
        <v>0</v>
      </c>
      <c r="C455" s="157"/>
      <c r="D455" s="246" t="str">
        <f>IF(B455=0,"",ROUND(C455/B455*100,1))</f>
        <v/>
      </c>
      <c r="E455" s="244"/>
      <c r="F455" s="247">
        <v>2060802</v>
      </c>
      <c r="G455">
        <f>SUM(C455)</f>
        <v>0</v>
      </c>
      <c r="H455" s="247" t="s">
        <v>341</v>
      </c>
    </row>
    <row r="456" ht="20.1" customHeight="1" spans="1:8">
      <c r="A456" s="250" t="s">
        <v>342</v>
      </c>
      <c r="B456" s="249">
        <f>VLOOKUP(F456,'[14]表二（旧）'!$F$5:$G$1311,2,FALSE)</f>
        <v>0</v>
      </c>
      <c r="C456" s="157"/>
      <c r="D456" s="246" t="str">
        <f>IF(B456=0,"",ROUND(C456/B456*100,1))</f>
        <v/>
      </c>
      <c r="E456" s="244"/>
      <c r="F456" s="247">
        <v>2060899</v>
      </c>
      <c r="G456">
        <f>SUM(C456)</f>
        <v>0</v>
      </c>
      <c r="H456" s="247" t="s">
        <v>342</v>
      </c>
    </row>
    <row r="457" ht="20.1" customHeight="1" spans="1:8">
      <c r="A457" s="244" t="s">
        <v>343</v>
      </c>
      <c r="B457" s="245">
        <f>SUM(B458:B459)</f>
        <v>0</v>
      </c>
      <c r="C457" s="245">
        <f>SUM(C458:C459)</f>
        <v>0</v>
      </c>
      <c r="D457" s="246" t="str">
        <f>IF(B457=0,"",ROUND(C457/B457*100,1))</f>
        <v/>
      </c>
      <c r="E457" s="244"/>
      <c r="F457" s="247">
        <v>20609</v>
      </c>
      <c r="G457">
        <f>SUM(C457)</f>
        <v>0</v>
      </c>
      <c r="H457" s="247" t="s">
        <v>343</v>
      </c>
    </row>
    <row r="458" ht="20.1" customHeight="1" spans="1:8">
      <c r="A458" s="250" t="s">
        <v>344</v>
      </c>
      <c r="B458" s="249">
        <f>VLOOKUP(F458,'[14]表二（旧）'!$F$5:$G$1311,2,FALSE)</f>
        <v>0</v>
      </c>
      <c r="C458" s="157"/>
      <c r="D458" s="246" t="str">
        <f>IF(B458=0,"",ROUND(C458/B458*100,1))</f>
        <v/>
      </c>
      <c r="E458" s="244"/>
      <c r="F458" s="247">
        <v>2060901</v>
      </c>
      <c r="G458">
        <f>SUM(C458)</f>
        <v>0</v>
      </c>
      <c r="H458" s="247" t="s">
        <v>344</v>
      </c>
    </row>
    <row r="459" ht="20.1" customHeight="1" spans="1:8">
      <c r="A459" s="250" t="s">
        <v>345</v>
      </c>
      <c r="B459" s="249">
        <f>VLOOKUP(F459,'[14]表二（旧）'!$F$5:$G$1311,2,FALSE)</f>
        <v>0</v>
      </c>
      <c r="C459" s="157"/>
      <c r="D459" s="246" t="str">
        <f>IF(B459=0,"",ROUND(C459/B459*100,1))</f>
        <v/>
      </c>
      <c r="E459" s="244"/>
      <c r="F459" s="247">
        <v>2060902</v>
      </c>
      <c r="G459">
        <f>SUM(C459)</f>
        <v>0</v>
      </c>
      <c r="H459" s="247" t="s">
        <v>345</v>
      </c>
    </row>
    <row r="460" ht="20.1" customHeight="1" spans="1:8">
      <c r="A460" s="248" t="s">
        <v>346</v>
      </c>
      <c r="B460" s="245">
        <f>SUM(B461:B464)</f>
        <v>20</v>
      </c>
      <c r="C460" s="245">
        <f>SUM(C461:C464)</f>
        <v>0</v>
      </c>
      <c r="D460" s="246">
        <f>IF(B460=0,"",ROUND(C460/B460*100,1))</f>
        <v>0</v>
      </c>
      <c r="E460" s="244"/>
      <c r="F460" s="247">
        <v>20699</v>
      </c>
      <c r="G460">
        <f>SUM(C460)</f>
        <v>0</v>
      </c>
      <c r="H460" s="247" t="s">
        <v>346</v>
      </c>
    </row>
    <row r="461" ht="20.1" customHeight="1" spans="1:8">
      <c r="A461" s="248" t="s">
        <v>347</v>
      </c>
      <c r="B461" s="249">
        <f>VLOOKUP(F461,'[14]表二（旧）'!$F$5:$G$1311,2,FALSE)</f>
        <v>0</v>
      </c>
      <c r="C461" s="157"/>
      <c r="D461" s="246" t="str">
        <f>IF(B461=0,"",ROUND(C461/B461*100,1))</f>
        <v/>
      </c>
      <c r="E461" s="244"/>
      <c r="F461" s="247">
        <v>2069901</v>
      </c>
      <c r="G461">
        <f>SUM(C461)</f>
        <v>0</v>
      </c>
      <c r="H461" s="247" t="s">
        <v>347</v>
      </c>
    </row>
    <row r="462" ht="20.1" customHeight="1" spans="1:8">
      <c r="A462" s="250" t="s">
        <v>348</v>
      </c>
      <c r="B462" s="249">
        <f>VLOOKUP(F462,'[14]表二（旧）'!$F$5:$G$1311,2,FALSE)</f>
        <v>0</v>
      </c>
      <c r="C462" s="157"/>
      <c r="D462" s="246" t="str">
        <f>IF(B462=0,"",ROUND(C462/B462*100,1))</f>
        <v/>
      </c>
      <c r="E462" s="244"/>
      <c r="F462" s="247">
        <v>2069902</v>
      </c>
      <c r="G462">
        <f>SUM(C462)</f>
        <v>0</v>
      </c>
      <c r="H462" s="247" t="s">
        <v>348</v>
      </c>
    </row>
    <row r="463" ht="20.1" customHeight="1" spans="1:8">
      <c r="A463" s="250" t="s">
        <v>349</v>
      </c>
      <c r="B463" s="249">
        <f>VLOOKUP(F463,'[14]表二（旧）'!$F$5:$G$1311,2,FALSE)</f>
        <v>0</v>
      </c>
      <c r="C463" s="157"/>
      <c r="D463" s="246" t="str">
        <f>IF(B463=0,"",ROUND(C463/B463*100,1))</f>
        <v/>
      </c>
      <c r="E463" s="244"/>
      <c r="F463" s="247">
        <v>2069903</v>
      </c>
      <c r="G463">
        <f>SUM(C463)</f>
        <v>0</v>
      </c>
      <c r="H463" s="247" t="s">
        <v>349</v>
      </c>
    </row>
    <row r="464" ht="20.1" customHeight="1" spans="1:8">
      <c r="A464" s="250" t="s">
        <v>350</v>
      </c>
      <c r="B464" s="249">
        <f>VLOOKUP(F464,'[14]表二（旧）'!$F$5:$G$1311,2,FALSE)</f>
        <v>20</v>
      </c>
      <c r="C464" s="157"/>
      <c r="D464" s="246">
        <f>IF(B464=0,"",ROUND(C464/B464*100,1))</f>
        <v>0</v>
      </c>
      <c r="E464" s="244"/>
      <c r="F464" s="247">
        <v>2069999</v>
      </c>
      <c r="G464">
        <f>SUM(C464)</f>
        <v>0</v>
      </c>
      <c r="H464" s="247" t="s">
        <v>350</v>
      </c>
    </row>
    <row r="465" ht="20.1" customHeight="1" spans="1:8">
      <c r="A465" s="244" t="s">
        <v>351</v>
      </c>
      <c r="B465" s="245">
        <f>SUM(B466,B482,B490,B501,B510,B517,)</f>
        <v>3580</v>
      </c>
      <c r="C465" s="245">
        <f>SUM(C466,C482,C490,C501,C510,C517,)</f>
        <v>2961</v>
      </c>
      <c r="D465" s="246">
        <f>IF(B465=0,"",ROUND(C465/B465*100,1))</f>
        <v>82.7</v>
      </c>
      <c r="E465" s="244"/>
      <c r="F465" s="247">
        <v>207</v>
      </c>
      <c r="G465">
        <f>SUM(C465)</f>
        <v>2961</v>
      </c>
      <c r="H465" s="247" t="s">
        <v>352</v>
      </c>
    </row>
    <row r="466" ht="20.1" customHeight="1" spans="1:8">
      <c r="A466" s="244" t="s">
        <v>353</v>
      </c>
      <c r="B466" s="245">
        <f>SUM(B467:B481)</f>
        <v>1491</v>
      </c>
      <c r="C466" s="245">
        <f>SUM(C467:C481)</f>
        <v>1023</v>
      </c>
      <c r="D466" s="246">
        <f>IF(B466=0,"",ROUND(C466/B466*100,1))</f>
        <v>68.6</v>
      </c>
      <c r="E466" s="244"/>
      <c r="F466" s="247">
        <v>20701</v>
      </c>
      <c r="G466">
        <f>SUM(C466)</f>
        <v>1023</v>
      </c>
      <c r="H466" s="247" t="s">
        <v>354</v>
      </c>
    </row>
    <row r="467" ht="20.1" customHeight="1" spans="1:8">
      <c r="A467" s="244" t="s">
        <v>44</v>
      </c>
      <c r="B467" s="258">
        <f>VLOOKUP(F467,'[14]表二（旧）'!$F$5:$G$1311,2,FALSE)+VLOOKUP(2160501,'[14]表二（旧）'!$F$5:$G$1311,2,FALSE)</f>
        <v>237</v>
      </c>
      <c r="C467" s="157">
        <v>214</v>
      </c>
      <c r="D467" s="246">
        <f>IF(B467=0,"",ROUND(C467/B467*100,1))</f>
        <v>90.3</v>
      </c>
      <c r="E467" s="244"/>
      <c r="F467" s="247">
        <v>2070101</v>
      </c>
      <c r="G467">
        <f>SUM(C467)</f>
        <v>214</v>
      </c>
      <c r="H467" s="247" t="s">
        <v>44</v>
      </c>
    </row>
    <row r="468" ht="20.1" customHeight="1" spans="1:8">
      <c r="A468" s="244" t="s">
        <v>45</v>
      </c>
      <c r="B468" s="258">
        <f>VLOOKUP(F468,'[14]表二（旧）'!$F$5:$G$1311,2,FALSE)+VLOOKUP(2160502,'[14]表二（旧）'!$F$5:$G$1311,2,FALSE)</f>
        <v>0</v>
      </c>
      <c r="C468" s="157"/>
      <c r="D468" s="246" t="str">
        <f>IF(B468=0,"",ROUND(C468/B468*100,1))</f>
        <v/>
      </c>
      <c r="E468" s="244"/>
      <c r="F468" s="247">
        <v>2070102</v>
      </c>
      <c r="G468">
        <f>SUM(C468)</f>
        <v>0</v>
      </c>
      <c r="H468" s="247" t="s">
        <v>45</v>
      </c>
    </row>
    <row r="469" ht="20.1" customHeight="1" spans="1:8">
      <c r="A469" s="244" t="s">
        <v>46</v>
      </c>
      <c r="B469" s="258">
        <f>VLOOKUP(F469,'[14]表二（旧）'!$F$5:$G$1311,2,FALSE)+VLOOKUP(2160503,'[14]表二（旧）'!$F$5:$G$1311,2,FALSE)</f>
        <v>0</v>
      </c>
      <c r="C469" s="157"/>
      <c r="D469" s="246" t="str">
        <f>IF(B469=0,"",ROUND(C469/B469*100,1))</f>
        <v/>
      </c>
      <c r="E469" s="244"/>
      <c r="F469" s="247">
        <v>2070103</v>
      </c>
      <c r="G469">
        <f>SUM(C469)</f>
        <v>0</v>
      </c>
      <c r="H469" s="247" t="s">
        <v>46</v>
      </c>
    </row>
    <row r="470" ht="20.1" customHeight="1" spans="1:8">
      <c r="A470" s="244" t="s">
        <v>355</v>
      </c>
      <c r="B470" s="249">
        <f>VLOOKUP(F470,'[14]表二（旧）'!$F$5:$G$1311,2,FALSE)</f>
        <v>65</v>
      </c>
      <c r="C470" s="157">
        <v>61</v>
      </c>
      <c r="D470" s="246">
        <f>IF(B470=0,"",ROUND(C470/B470*100,1))</f>
        <v>93.8</v>
      </c>
      <c r="E470" s="244"/>
      <c r="F470" s="247">
        <v>2070104</v>
      </c>
      <c r="G470">
        <f>SUM(C470)</f>
        <v>61</v>
      </c>
      <c r="H470" s="247" t="s">
        <v>355</v>
      </c>
    </row>
    <row r="471" ht="20.1" customHeight="1" spans="1:8">
      <c r="A471" s="244" t="s">
        <v>356</v>
      </c>
      <c r="B471" s="249">
        <f>VLOOKUP(F471,'[14]表二（旧）'!$F$5:$G$1311,2,FALSE)</f>
        <v>5</v>
      </c>
      <c r="C471" s="157"/>
      <c r="D471" s="246">
        <f>IF(B471=0,"",ROUND(C471/B471*100,1))</f>
        <v>0</v>
      </c>
      <c r="E471" s="244"/>
      <c r="F471" s="247">
        <v>2070105</v>
      </c>
      <c r="G471">
        <f>SUM(C471)</f>
        <v>0</v>
      </c>
      <c r="H471" s="247" t="s">
        <v>356</v>
      </c>
    </row>
    <row r="472" ht="20.1" customHeight="1" spans="1:8">
      <c r="A472" s="244" t="s">
        <v>357</v>
      </c>
      <c r="B472" s="249">
        <f>VLOOKUP(F472,'[14]表二（旧）'!$F$5:$G$1311,2,FALSE)</f>
        <v>7</v>
      </c>
      <c r="C472" s="157"/>
      <c r="D472" s="246">
        <f>IF(B472=0,"",ROUND(C472/B472*100,1))</f>
        <v>0</v>
      </c>
      <c r="E472" s="244"/>
      <c r="F472" s="247">
        <v>2070106</v>
      </c>
      <c r="G472">
        <f>SUM(C472)</f>
        <v>0</v>
      </c>
      <c r="H472" s="247" t="s">
        <v>357</v>
      </c>
    </row>
    <row r="473" ht="20.1" customHeight="1" spans="1:8">
      <c r="A473" s="244" t="s">
        <v>358</v>
      </c>
      <c r="B473" s="249">
        <f>VLOOKUP(F473,'[14]表二（旧）'!$F$5:$G$1311,2,FALSE)</f>
        <v>188</v>
      </c>
      <c r="C473" s="157">
        <v>212</v>
      </c>
      <c r="D473" s="246">
        <f>IF(B473=0,"",ROUND(C473/B473*100,1))</f>
        <v>112.8</v>
      </c>
      <c r="E473" s="244"/>
      <c r="F473" s="247">
        <v>2070107</v>
      </c>
      <c r="G473">
        <f>SUM(C473)</f>
        <v>212</v>
      </c>
      <c r="H473" s="247" t="s">
        <v>358</v>
      </c>
    </row>
    <row r="474" ht="20.1" customHeight="1" spans="1:8">
      <c r="A474" s="244" t="s">
        <v>359</v>
      </c>
      <c r="B474" s="249">
        <f>VLOOKUP(F474,'[14]表二（旧）'!$F$5:$G$1311,2,FALSE)</f>
        <v>20</v>
      </c>
      <c r="C474" s="157"/>
      <c r="D474" s="246">
        <f>IF(B474=0,"",ROUND(C474/B474*100,1))</f>
        <v>0</v>
      </c>
      <c r="E474" s="244"/>
      <c r="F474" s="247">
        <v>2070108</v>
      </c>
      <c r="G474">
        <f>SUM(C474)</f>
        <v>0</v>
      </c>
      <c r="H474" s="247" t="s">
        <v>359</v>
      </c>
    </row>
    <row r="475" ht="20.1" customHeight="1" spans="1:8">
      <c r="A475" s="244" t="s">
        <v>360</v>
      </c>
      <c r="B475" s="249">
        <f>VLOOKUP(F475,'[14]表二（旧）'!$F$5:$G$1311,2,FALSE)</f>
        <v>218</v>
      </c>
      <c r="C475" s="157">
        <v>142</v>
      </c>
      <c r="D475" s="246">
        <f>IF(B475=0,"",ROUND(C475/B475*100,1))</f>
        <v>65.1</v>
      </c>
      <c r="E475" s="244"/>
      <c r="F475" s="247">
        <v>2070109</v>
      </c>
      <c r="G475">
        <f>SUM(C475)</f>
        <v>142</v>
      </c>
      <c r="H475" s="247" t="s">
        <v>360</v>
      </c>
    </row>
    <row r="476" ht="20.1" customHeight="1" spans="1:8">
      <c r="A476" s="244" t="s">
        <v>361</v>
      </c>
      <c r="B476" s="249">
        <f>VLOOKUP(F476,'[14]表二（旧）'!$F$5:$G$1311,2,FALSE)</f>
        <v>0</v>
      </c>
      <c r="C476" s="157"/>
      <c r="D476" s="246" t="str">
        <f>IF(B476=0,"",ROUND(C476/B476*100,1))</f>
        <v/>
      </c>
      <c r="E476" s="244"/>
      <c r="F476" s="247">
        <v>2070110</v>
      </c>
      <c r="G476">
        <f>SUM(C476)</f>
        <v>0</v>
      </c>
      <c r="H476" s="247" t="s">
        <v>362</v>
      </c>
    </row>
    <row r="477" ht="20.1" customHeight="1" spans="1:8">
      <c r="A477" s="244" t="s">
        <v>363</v>
      </c>
      <c r="B477" s="249">
        <f>VLOOKUP(F477,'[14]表二（旧）'!$F$5:$G$1311,2,FALSE)</f>
        <v>18</v>
      </c>
      <c r="C477" s="157">
        <v>19</v>
      </c>
      <c r="D477" s="246">
        <f>IF(B477=0,"",ROUND(C477/B477*100,1))</f>
        <v>105.6</v>
      </c>
      <c r="E477" s="244"/>
      <c r="F477" s="247">
        <v>2070111</v>
      </c>
      <c r="G477">
        <f>SUM(C477)</f>
        <v>19</v>
      </c>
      <c r="H477" s="247" t="s">
        <v>363</v>
      </c>
    </row>
    <row r="478" ht="20.1" customHeight="1" spans="1:8">
      <c r="A478" s="244" t="s">
        <v>364</v>
      </c>
      <c r="B478" s="249">
        <f>VLOOKUP(F478,'[14]表二（旧）'!$F$5:$G$1311,2,FALSE)</f>
        <v>102</v>
      </c>
      <c r="C478" s="157">
        <v>135</v>
      </c>
      <c r="D478" s="246">
        <f>IF(B478=0,"",ROUND(C478/B478*100,1))</f>
        <v>132.4</v>
      </c>
      <c r="E478" s="244"/>
      <c r="F478" s="247">
        <v>2070112</v>
      </c>
      <c r="G478">
        <f>SUM(C478)</f>
        <v>135</v>
      </c>
      <c r="H478" s="247" t="s">
        <v>365</v>
      </c>
    </row>
    <row r="479" ht="20.1" customHeight="1" spans="1:8">
      <c r="A479" s="263" t="s">
        <v>366</v>
      </c>
      <c r="B479" s="258">
        <f>VLOOKUP(2160504,'[14]表二（旧）'!$F$5:$G$1311,2,FALSE)</f>
        <v>0</v>
      </c>
      <c r="C479" s="157"/>
      <c r="D479" s="246" t="str">
        <f>IF(B479=0,"",ROUND(C479/B479*100,1))</f>
        <v/>
      </c>
      <c r="E479" s="244"/>
      <c r="F479" s="247">
        <v>2070113</v>
      </c>
      <c r="G479">
        <f>SUM(C479)</f>
        <v>0</v>
      </c>
      <c r="H479" s="247" t="s">
        <v>366</v>
      </c>
    </row>
    <row r="480" ht="20.1" customHeight="1" spans="1:8">
      <c r="A480" s="244" t="s">
        <v>367</v>
      </c>
      <c r="B480" s="258">
        <f>VLOOKUP(2160505,'[14]表二（旧）'!$F$5:$G$1311,2,FALSE)</f>
        <v>0</v>
      </c>
      <c r="C480" s="157"/>
      <c r="D480" s="246" t="str">
        <f>IF(B480=0,"",ROUND(C480/B480*100,1))</f>
        <v/>
      </c>
      <c r="E480" s="244"/>
      <c r="F480" s="247">
        <v>2070114</v>
      </c>
      <c r="G480">
        <f>SUM(C480)</f>
        <v>0</v>
      </c>
      <c r="H480" s="247" t="s">
        <v>368</v>
      </c>
    </row>
    <row r="481" ht="20.1" customHeight="1" spans="1:8">
      <c r="A481" s="244" t="s">
        <v>369</v>
      </c>
      <c r="B481" s="258">
        <f>VLOOKUP(F481,'[14]表二（旧）'!$F$5:$G$1311,2,FALSE)+VLOOKUP(2160599,'[14]表二（旧）'!$F$5:$G$1311,2,FALSE)</f>
        <v>631</v>
      </c>
      <c r="C481" s="157">
        <v>240</v>
      </c>
      <c r="D481" s="246">
        <f>IF(B481=0,"",ROUND(C481/B481*100,1))</f>
        <v>38</v>
      </c>
      <c r="E481" s="244"/>
      <c r="F481" s="247">
        <v>2070199</v>
      </c>
      <c r="G481">
        <f>SUM(C481)</f>
        <v>240</v>
      </c>
      <c r="H481" s="247" t="s">
        <v>370</v>
      </c>
    </row>
    <row r="482" ht="20.1" customHeight="1" spans="1:8">
      <c r="A482" s="244" t="s">
        <v>371</v>
      </c>
      <c r="B482" s="245">
        <f>SUM(B483:B489)</f>
        <v>599</v>
      </c>
      <c r="C482" s="245">
        <f>SUM(C483:C489)</f>
        <v>421</v>
      </c>
      <c r="D482" s="246">
        <f>IF(B482=0,"",ROUND(C482/B482*100,1))</f>
        <v>70.3</v>
      </c>
      <c r="E482" s="244"/>
      <c r="F482" s="247">
        <v>20702</v>
      </c>
      <c r="G482">
        <f>SUM(C482)</f>
        <v>421</v>
      </c>
      <c r="H482" s="247" t="s">
        <v>371</v>
      </c>
    </row>
    <row r="483" ht="20.1" customHeight="1" spans="1:8">
      <c r="A483" s="244" t="s">
        <v>44</v>
      </c>
      <c r="B483" s="249">
        <f>VLOOKUP(F483,'[14]表二（旧）'!$F$5:$G$1311,2,FALSE)</f>
        <v>0</v>
      </c>
      <c r="C483" s="157">
        <v>61</v>
      </c>
      <c r="D483" s="246" t="str">
        <f>IF(B483=0,"",ROUND(C483/B483*100,1))</f>
        <v/>
      </c>
      <c r="E483" s="244"/>
      <c r="F483" s="247">
        <v>2070201</v>
      </c>
      <c r="G483">
        <f>SUM(C483)</f>
        <v>61</v>
      </c>
      <c r="H483" s="247" t="s">
        <v>44</v>
      </c>
    </row>
    <row r="484" ht="20.1" customHeight="1" spans="1:8">
      <c r="A484" s="244" t="s">
        <v>45</v>
      </c>
      <c r="B484" s="249">
        <f>VLOOKUP(F484,'[14]表二（旧）'!$F$5:$G$1311,2,FALSE)</f>
        <v>0</v>
      </c>
      <c r="C484" s="157"/>
      <c r="D484" s="246" t="str">
        <f>IF(B484=0,"",ROUND(C484/B484*100,1))</f>
        <v/>
      </c>
      <c r="E484" s="244"/>
      <c r="F484" s="247">
        <v>2070202</v>
      </c>
      <c r="G484">
        <f>SUM(C484)</f>
        <v>0</v>
      </c>
      <c r="H484" s="247" t="s">
        <v>45</v>
      </c>
    </row>
    <row r="485" ht="20.1" customHeight="1" spans="1:8">
      <c r="A485" s="244" t="s">
        <v>46</v>
      </c>
      <c r="B485" s="249">
        <f>VLOOKUP(F485,'[14]表二（旧）'!$F$5:$G$1311,2,FALSE)</f>
        <v>0</v>
      </c>
      <c r="C485" s="157"/>
      <c r="D485" s="246" t="str">
        <f>IF(B485=0,"",ROUND(C485/B485*100,1))</f>
        <v/>
      </c>
      <c r="E485" s="244"/>
      <c r="F485" s="247">
        <v>2070203</v>
      </c>
      <c r="G485">
        <f>SUM(C485)</f>
        <v>0</v>
      </c>
      <c r="H485" s="247" t="s">
        <v>46</v>
      </c>
    </row>
    <row r="486" ht="20.1" customHeight="1" spans="1:8">
      <c r="A486" s="244" t="s">
        <v>372</v>
      </c>
      <c r="B486" s="249">
        <f>VLOOKUP(F486,'[14]表二（旧）'!$F$5:$G$1311,2,FALSE)</f>
        <v>451</v>
      </c>
      <c r="C486" s="157">
        <v>204</v>
      </c>
      <c r="D486" s="246">
        <f>IF(B486=0,"",ROUND(C486/B486*100,1))</f>
        <v>45.2</v>
      </c>
      <c r="E486" s="244"/>
      <c r="F486" s="247">
        <v>2070204</v>
      </c>
      <c r="G486">
        <f>SUM(C486)</f>
        <v>204</v>
      </c>
      <c r="H486" s="247" t="s">
        <v>372</v>
      </c>
    </row>
    <row r="487" ht="20.1" customHeight="1" spans="1:8">
      <c r="A487" s="244" t="s">
        <v>373</v>
      </c>
      <c r="B487" s="249">
        <f>VLOOKUP(F487,'[14]表二（旧）'!$F$5:$G$1311,2,FALSE)</f>
        <v>50</v>
      </c>
      <c r="C487" s="157">
        <v>50</v>
      </c>
      <c r="D487" s="246">
        <f>IF(B487=0,"",ROUND(C487/B487*100,1))</f>
        <v>100</v>
      </c>
      <c r="E487" s="244"/>
      <c r="F487" s="247">
        <v>2070205</v>
      </c>
      <c r="G487">
        <f>SUM(C487)</f>
        <v>50</v>
      </c>
      <c r="H487" s="247" t="s">
        <v>373</v>
      </c>
    </row>
    <row r="488" ht="20.1" customHeight="1" spans="1:8">
      <c r="A488" s="244" t="s">
        <v>374</v>
      </c>
      <c r="B488" s="249">
        <f>VLOOKUP(F488,'[14]表二（旧）'!$F$5:$G$1311,2,FALSE)</f>
        <v>0</v>
      </c>
      <c r="C488" s="157"/>
      <c r="D488" s="246" t="str">
        <f>IF(B488=0,"",ROUND(C488/B488*100,1))</f>
        <v/>
      </c>
      <c r="E488" s="244"/>
      <c r="F488" s="247">
        <v>2070206</v>
      </c>
      <c r="G488">
        <f>SUM(C488)</f>
        <v>0</v>
      </c>
      <c r="H488" s="247" t="s">
        <v>374</v>
      </c>
    </row>
    <row r="489" ht="20.1" customHeight="1" spans="1:8">
      <c r="A489" s="244" t="s">
        <v>375</v>
      </c>
      <c r="B489" s="249">
        <f>VLOOKUP(F489,'[14]表二（旧）'!$F$5:$G$1311,2,FALSE)</f>
        <v>98</v>
      </c>
      <c r="C489" s="157">
        <v>106</v>
      </c>
      <c r="D489" s="246">
        <f>IF(B489=0,"",ROUND(C489/B489*100,1))</f>
        <v>108.2</v>
      </c>
      <c r="E489" s="244"/>
      <c r="F489" s="247">
        <v>2070299</v>
      </c>
      <c r="G489">
        <f>SUM(C489)</f>
        <v>106</v>
      </c>
      <c r="H489" s="247" t="s">
        <v>375</v>
      </c>
    </row>
    <row r="490" ht="20.1" customHeight="1" spans="1:8">
      <c r="A490" s="244" t="s">
        <v>376</v>
      </c>
      <c r="B490" s="245">
        <f>SUM(B491:B500)</f>
        <v>45</v>
      </c>
      <c r="C490" s="245">
        <f>SUM(C491:C500)</f>
        <v>0</v>
      </c>
      <c r="D490" s="246">
        <f>IF(B490=0,"",ROUND(C490/B490*100,1))</f>
        <v>0</v>
      </c>
      <c r="E490" s="244"/>
      <c r="F490" s="247">
        <v>20703</v>
      </c>
      <c r="G490">
        <f>SUM(C490)</f>
        <v>0</v>
      </c>
      <c r="H490" s="247" t="s">
        <v>376</v>
      </c>
    </row>
    <row r="491" ht="20.1" customHeight="1" spans="1:8">
      <c r="A491" s="244" t="s">
        <v>44</v>
      </c>
      <c r="B491" s="249">
        <f>VLOOKUP(F491,'[14]表二（旧）'!$F$5:$G$1311,2,FALSE)</f>
        <v>0</v>
      </c>
      <c r="C491" s="157"/>
      <c r="D491" s="246" t="str">
        <f>IF(B491=0,"",ROUND(C491/B491*100,1))</f>
        <v/>
      </c>
      <c r="E491" s="244"/>
      <c r="F491" s="247">
        <v>2070301</v>
      </c>
      <c r="G491">
        <f>SUM(C491)</f>
        <v>0</v>
      </c>
      <c r="H491" s="247" t="s">
        <v>44</v>
      </c>
    </row>
    <row r="492" ht="20.1" customHeight="1" spans="1:8">
      <c r="A492" s="244" t="s">
        <v>45</v>
      </c>
      <c r="B492" s="249">
        <f>VLOOKUP(F492,'[14]表二（旧）'!$F$5:$G$1311,2,FALSE)</f>
        <v>0</v>
      </c>
      <c r="C492" s="157"/>
      <c r="D492" s="246" t="str">
        <f>IF(B492=0,"",ROUND(C492/B492*100,1))</f>
        <v/>
      </c>
      <c r="E492" s="244"/>
      <c r="F492" s="247">
        <v>2070302</v>
      </c>
      <c r="G492">
        <f>SUM(C492)</f>
        <v>0</v>
      </c>
      <c r="H492" s="247" t="s">
        <v>45</v>
      </c>
    </row>
    <row r="493" ht="20.1" customHeight="1" spans="1:8">
      <c r="A493" s="244" t="s">
        <v>46</v>
      </c>
      <c r="B493" s="249">
        <f>VLOOKUP(F493,'[14]表二（旧）'!$F$5:$G$1311,2,FALSE)</f>
        <v>0</v>
      </c>
      <c r="C493" s="157"/>
      <c r="D493" s="246" t="str">
        <f>IF(B493=0,"",ROUND(C493/B493*100,1))</f>
        <v/>
      </c>
      <c r="E493" s="244"/>
      <c r="F493" s="247">
        <v>2070303</v>
      </c>
      <c r="G493">
        <f>SUM(C493)</f>
        <v>0</v>
      </c>
      <c r="H493" s="247" t="s">
        <v>46</v>
      </c>
    </row>
    <row r="494" ht="20.1" customHeight="1" spans="1:8">
      <c r="A494" s="244" t="s">
        <v>377</v>
      </c>
      <c r="B494" s="249">
        <f>VLOOKUP(F494,'[14]表二（旧）'!$F$5:$G$1311,2,FALSE)</f>
        <v>0</v>
      </c>
      <c r="C494" s="157"/>
      <c r="D494" s="246" t="str">
        <f>IF(B494=0,"",ROUND(C494/B494*100,1))</f>
        <v/>
      </c>
      <c r="E494" s="244"/>
      <c r="F494" s="247">
        <v>2070304</v>
      </c>
      <c r="G494">
        <f>SUM(C494)</f>
        <v>0</v>
      </c>
      <c r="H494" s="247" t="s">
        <v>377</v>
      </c>
    </row>
    <row r="495" ht="20.1" customHeight="1" spans="1:8">
      <c r="A495" s="244" t="s">
        <v>378</v>
      </c>
      <c r="B495" s="249">
        <f>VLOOKUP(F495,'[14]表二（旧）'!$F$5:$G$1311,2,FALSE)</f>
        <v>0</v>
      </c>
      <c r="C495" s="157"/>
      <c r="D495" s="246" t="str">
        <f>IF(B495=0,"",ROUND(C495/B495*100,1))</f>
        <v/>
      </c>
      <c r="E495" s="244"/>
      <c r="F495" s="247">
        <v>2070305</v>
      </c>
      <c r="G495">
        <f>SUM(C495)</f>
        <v>0</v>
      </c>
      <c r="H495" s="247" t="s">
        <v>378</v>
      </c>
    </row>
    <row r="496" ht="20.1" customHeight="1" spans="1:8">
      <c r="A496" s="244" t="s">
        <v>379</v>
      </c>
      <c r="B496" s="249">
        <f>VLOOKUP(F496,'[14]表二（旧）'!$F$5:$G$1311,2,FALSE)</f>
        <v>0</v>
      </c>
      <c r="C496" s="157"/>
      <c r="D496" s="246" t="str">
        <f>IF(B496=0,"",ROUND(C496/B496*100,1))</f>
        <v/>
      </c>
      <c r="E496" s="244"/>
      <c r="F496" s="247">
        <v>2070306</v>
      </c>
      <c r="G496">
        <f>SUM(C496)</f>
        <v>0</v>
      </c>
      <c r="H496" s="247" t="s">
        <v>379</v>
      </c>
    </row>
    <row r="497" ht="20.1" customHeight="1" spans="1:8">
      <c r="A497" s="244" t="s">
        <v>380</v>
      </c>
      <c r="B497" s="249">
        <f>VLOOKUP(F497,'[14]表二（旧）'!$F$5:$G$1311,2,FALSE)</f>
        <v>0</v>
      </c>
      <c r="C497" s="157"/>
      <c r="D497" s="246" t="str">
        <f>IF(B497=0,"",ROUND(C497/B497*100,1))</f>
        <v/>
      </c>
      <c r="E497" s="244"/>
      <c r="F497" s="247">
        <v>2070307</v>
      </c>
      <c r="G497">
        <f>SUM(C497)</f>
        <v>0</v>
      </c>
      <c r="H497" s="247" t="s">
        <v>380</v>
      </c>
    </row>
    <row r="498" ht="20.1" customHeight="1" spans="1:8">
      <c r="A498" s="244" t="s">
        <v>381</v>
      </c>
      <c r="B498" s="249">
        <f>VLOOKUP(F498,'[14]表二（旧）'!$F$5:$G$1311,2,FALSE)</f>
        <v>0</v>
      </c>
      <c r="C498" s="157"/>
      <c r="D498" s="246" t="str">
        <f>IF(B498=0,"",ROUND(C498/B498*100,1))</f>
        <v/>
      </c>
      <c r="E498" s="244"/>
      <c r="F498" s="247">
        <v>2070308</v>
      </c>
      <c r="G498">
        <f>SUM(C498)</f>
        <v>0</v>
      </c>
      <c r="H498" s="247" t="s">
        <v>381</v>
      </c>
    </row>
    <row r="499" ht="20.1" customHeight="1" spans="1:8">
      <c r="A499" s="244" t="s">
        <v>382</v>
      </c>
      <c r="B499" s="249">
        <f>VLOOKUP(F499,'[14]表二（旧）'!$F$5:$G$1311,2,FALSE)</f>
        <v>0</v>
      </c>
      <c r="C499" s="157"/>
      <c r="D499" s="246" t="str">
        <f>IF(B499=0,"",ROUND(C499/B499*100,1))</f>
        <v/>
      </c>
      <c r="E499" s="244"/>
      <c r="F499" s="247">
        <v>2070309</v>
      </c>
      <c r="G499">
        <f>SUM(C499)</f>
        <v>0</v>
      </c>
      <c r="H499" s="247" t="s">
        <v>382</v>
      </c>
    </row>
    <row r="500" ht="20.1" customHeight="1" spans="1:8">
      <c r="A500" s="244" t="s">
        <v>383</v>
      </c>
      <c r="B500" s="249">
        <f>VLOOKUP(F500,'[14]表二（旧）'!$F$5:$G$1311,2,FALSE)</f>
        <v>45</v>
      </c>
      <c r="C500" s="157"/>
      <c r="D500" s="246">
        <f>IF(B500=0,"",ROUND(C500/B500*100,1))</f>
        <v>0</v>
      </c>
      <c r="E500" s="244"/>
      <c r="F500" s="247">
        <v>2070399</v>
      </c>
      <c r="G500">
        <f>SUM(C500)</f>
        <v>0</v>
      </c>
      <c r="H500" s="247" t="s">
        <v>383</v>
      </c>
    </row>
    <row r="501" ht="20.1" customHeight="1" spans="1:8">
      <c r="A501" s="244" t="s">
        <v>384</v>
      </c>
      <c r="B501" s="245">
        <f>SUM(B502:B509)</f>
        <v>164</v>
      </c>
      <c r="C501" s="245">
        <f>SUM(C502:C509)</f>
        <v>0</v>
      </c>
      <c r="D501" s="246">
        <f>IF(B501=0,"",ROUND(C501/B501*100,1))</f>
        <v>0</v>
      </c>
      <c r="E501" s="244"/>
      <c r="F501" s="247">
        <v>20706</v>
      </c>
      <c r="G501">
        <f>SUM(C501)</f>
        <v>0</v>
      </c>
      <c r="H501" s="247" t="s">
        <v>385</v>
      </c>
    </row>
    <row r="502" ht="20.1" customHeight="1" spans="1:8">
      <c r="A502" s="263" t="s">
        <v>44</v>
      </c>
      <c r="B502" s="258">
        <f>VLOOKUP(2070401,'[14]表二（旧）'!$F$5:$G$1311,2,FALSE)</f>
        <v>0</v>
      </c>
      <c r="C502" s="157"/>
      <c r="D502" s="246" t="str">
        <f>IF(B502=0,"",ROUND(C502/B502*100,1))</f>
        <v/>
      </c>
      <c r="E502" s="244"/>
      <c r="F502" s="247">
        <v>2070601</v>
      </c>
      <c r="G502">
        <f>SUM(C502)</f>
        <v>0</v>
      </c>
      <c r="H502" s="247" t="s">
        <v>44</v>
      </c>
    </row>
    <row r="503" ht="20.1" customHeight="1" spans="1:8">
      <c r="A503" s="263" t="s">
        <v>386</v>
      </c>
      <c r="B503" s="258">
        <f>VLOOKUP(2070402,'[14]表二（旧）'!$F$5:$G$1311,2,FALSE)</f>
        <v>4</v>
      </c>
      <c r="C503" s="157"/>
      <c r="D503" s="246">
        <f>IF(B503=0,"",ROUND(C503/B503*100,1))</f>
        <v>0</v>
      </c>
      <c r="E503" s="244"/>
      <c r="F503" s="247">
        <v>2070602</v>
      </c>
      <c r="G503">
        <f>SUM(C503)</f>
        <v>0</v>
      </c>
      <c r="H503" s="263" t="s">
        <v>386</v>
      </c>
    </row>
    <row r="504" ht="20.1" customHeight="1" spans="1:8">
      <c r="A504" s="263" t="s">
        <v>46</v>
      </c>
      <c r="B504" s="258">
        <f>VLOOKUP(2070403,'[14]表二（旧）'!$F$5:$G$1311,2,FALSE)</f>
        <v>0</v>
      </c>
      <c r="C504" s="157"/>
      <c r="D504" s="246" t="str">
        <f>IF(B504=0,"",ROUND(C504/B504*100,1))</f>
        <v/>
      </c>
      <c r="E504" s="244"/>
      <c r="F504" s="247">
        <v>2070603</v>
      </c>
      <c r="G504">
        <f>SUM(C504)</f>
        <v>0</v>
      </c>
      <c r="H504" s="247" t="s">
        <v>46</v>
      </c>
    </row>
    <row r="505" ht="20.1" customHeight="1" spans="1:8">
      <c r="A505" s="263" t="s">
        <v>387</v>
      </c>
      <c r="B505" s="258">
        <f>VLOOKUP(2070407,'[14]表二（旧）'!$F$5:$G$1311,2,FALSE)</f>
        <v>0</v>
      </c>
      <c r="C505" s="157"/>
      <c r="D505" s="246" t="str">
        <f>IF(B505=0,"",ROUND(C505/B505*100,1))</f>
        <v/>
      </c>
      <c r="E505" s="244"/>
      <c r="F505" s="247">
        <v>2070604</v>
      </c>
      <c r="G505">
        <f>SUM(C505)</f>
        <v>0</v>
      </c>
      <c r="H505" s="247" t="s">
        <v>387</v>
      </c>
    </row>
    <row r="506" ht="20.1" customHeight="1" spans="1:8">
      <c r="A506" s="263" t="s">
        <v>388</v>
      </c>
      <c r="B506" s="258">
        <f>VLOOKUP(2070408,'[14]表二（旧）'!$F$5:$G$1311,2,FALSE)</f>
        <v>0</v>
      </c>
      <c r="C506" s="157"/>
      <c r="D506" s="246" t="str">
        <f>IF(B506=0,"",ROUND(C506/B506*100,1))</f>
        <v/>
      </c>
      <c r="E506" s="244"/>
      <c r="F506" s="247">
        <v>2070605</v>
      </c>
      <c r="G506">
        <f>SUM(C506)</f>
        <v>0</v>
      </c>
      <c r="H506" s="247" t="s">
        <v>388</v>
      </c>
    </row>
    <row r="507" ht="20.1" customHeight="1" spans="1:8">
      <c r="A507" s="263" t="s">
        <v>389</v>
      </c>
      <c r="B507" s="258">
        <f>VLOOKUP(2070409,'[14]表二（旧）'!$F$5:$G$1311,2,FALSE)</f>
        <v>0</v>
      </c>
      <c r="C507" s="157"/>
      <c r="D507" s="246" t="str">
        <f>IF(B507=0,"",ROUND(C507/B507*100,1))</f>
        <v/>
      </c>
      <c r="E507" s="244"/>
      <c r="F507" s="247">
        <v>2070606</v>
      </c>
      <c r="G507">
        <f>SUM(C507)</f>
        <v>0</v>
      </c>
      <c r="H507" s="247" t="s">
        <v>389</v>
      </c>
    </row>
    <row r="508" ht="20.1" customHeight="1" spans="1:8">
      <c r="A508" s="263" t="s">
        <v>390</v>
      </c>
      <c r="B508" s="258">
        <f>VLOOKUP(2070406,'[14]表二（旧）'!$F$5:$G$1311,2,FALSE)</f>
        <v>0</v>
      </c>
      <c r="C508" s="157"/>
      <c r="D508" s="246" t="str">
        <f>IF(B508=0,"",ROUND(C508/B508*100,1))</f>
        <v/>
      </c>
      <c r="E508" s="244"/>
      <c r="F508" s="247">
        <v>2070607</v>
      </c>
      <c r="G508">
        <f>SUM(C508)</f>
        <v>0</v>
      </c>
      <c r="H508" s="247" t="s">
        <v>390</v>
      </c>
    </row>
    <row r="509" ht="20.1" customHeight="1" spans="1:8">
      <c r="A509" s="263" t="s">
        <v>391</v>
      </c>
      <c r="B509" s="258">
        <f>VLOOKUP(2070499,'[14]表二（旧）'!$F$5:$G$1311,2,FALSE)</f>
        <v>160</v>
      </c>
      <c r="C509" s="157"/>
      <c r="D509" s="246">
        <f>IF(B509=0,"",ROUND(C509/B509*100,1))</f>
        <v>0</v>
      </c>
      <c r="E509" s="244"/>
      <c r="F509" s="247">
        <v>2070699</v>
      </c>
      <c r="G509">
        <f>SUM(C509)</f>
        <v>0</v>
      </c>
      <c r="H509" s="247" t="s">
        <v>391</v>
      </c>
    </row>
    <row r="510" ht="20.1" customHeight="1" spans="1:8">
      <c r="A510" s="263" t="s">
        <v>392</v>
      </c>
      <c r="B510" s="245">
        <f>SUM(B511:B516)</f>
        <v>1086</v>
      </c>
      <c r="C510" s="245">
        <f>SUM(C511:C516)</f>
        <v>1090</v>
      </c>
      <c r="D510" s="246">
        <f>IF(B510=0,"",ROUND(C510/B510*100,1))</f>
        <v>100.4</v>
      </c>
      <c r="E510" s="244"/>
      <c r="F510" s="247">
        <v>20708</v>
      </c>
      <c r="G510">
        <f>SUM(C510)</f>
        <v>1090</v>
      </c>
      <c r="H510" s="247" t="s">
        <v>392</v>
      </c>
    </row>
    <row r="511" ht="20.1" customHeight="1" spans="1:8">
      <c r="A511" s="263" t="s">
        <v>44</v>
      </c>
      <c r="B511" s="157"/>
      <c r="C511" s="157"/>
      <c r="D511" s="246" t="str">
        <f>IF(B511=0,"",ROUND(C511/B511*100,1))</f>
        <v/>
      </c>
      <c r="E511" s="244"/>
      <c r="F511" s="247">
        <v>2070801</v>
      </c>
      <c r="G511">
        <f>SUM(C511)</f>
        <v>0</v>
      </c>
      <c r="H511" s="247" t="s">
        <v>44</v>
      </c>
    </row>
    <row r="512" ht="20.1" customHeight="1" spans="1:8">
      <c r="A512" s="263" t="s">
        <v>45</v>
      </c>
      <c r="B512" s="157"/>
      <c r="C512" s="157">
        <v>10</v>
      </c>
      <c r="D512" s="246" t="str">
        <f>IF(B512=0,"",ROUND(C512/B512*100,1))</f>
        <v/>
      </c>
      <c r="E512" s="244"/>
      <c r="F512" s="247">
        <v>2070802</v>
      </c>
      <c r="G512">
        <f>SUM(C512)</f>
        <v>10</v>
      </c>
      <c r="H512" s="247" t="s">
        <v>45</v>
      </c>
    </row>
    <row r="513" ht="20.1" customHeight="1" spans="1:8">
      <c r="A513" s="263" t="s">
        <v>46</v>
      </c>
      <c r="B513" s="157"/>
      <c r="C513" s="157"/>
      <c r="D513" s="246" t="str">
        <f>IF(B513=0,"",ROUND(C513/B513*100,1))</f>
        <v/>
      </c>
      <c r="E513" s="244"/>
      <c r="F513" s="247">
        <v>2070803</v>
      </c>
      <c r="G513">
        <f>SUM(C513)</f>
        <v>0</v>
      </c>
      <c r="H513" s="247" t="s">
        <v>46</v>
      </c>
    </row>
    <row r="514" ht="20.1" customHeight="1" spans="1:8">
      <c r="A514" s="263" t="s">
        <v>393</v>
      </c>
      <c r="B514" s="258">
        <f>VLOOKUP(2070404,'[14]表二（旧）'!$F$5:$G$1311,2,FALSE)</f>
        <v>0</v>
      </c>
      <c r="C514" s="157"/>
      <c r="D514" s="246" t="str">
        <f>IF(B514=0,"",ROUND(C514/B514*100,1))</f>
        <v/>
      </c>
      <c r="E514" s="244"/>
      <c r="F514" s="247">
        <v>2070804</v>
      </c>
      <c r="G514">
        <f>SUM(C514)</f>
        <v>0</v>
      </c>
      <c r="H514" s="247" t="s">
        <v>393</v>
      </c>
    </row>
    <row r="515" ht="20.1" customHeight="1" spans="1:8">
      <c r="A515" s="263" t="s">
        <v>394</v>
      </c>
      <c r="B515" s="258">
        <f>VLOOKUP(2070405,'[14]表二（旧）'!$F$5:$G$1311,2,FALSE)</f>
        <v>1086</v>
      </c>
      <c r="C515" s="157">
        <v>1080</v>
      </c>
      <c r="D515" s="246">
        <f>IF(B515=0,"",ROUND(C515/B515*100,1))</f>
        <v>99.4</v>
      </c>
      <c r="E515" s="244"/>
      <c r="F515" s="247">
        <v>2070805</v>
      </c>
      <c r="G515">
        <f>SUM(C515)</f>
        <v>1080</v>
      </c>
      <c r="H515" s="247" t="s">
        <v>394</v>
      </c>
    </row>
    <row r="516" ht="20.1" customHeight="1" spans="1:8">
      <c r="A516" s="263" t="s">
        <v>395</v>
      </c>
      <c r="B516" s="157"/>
      <c r="C516" s="157"/>
      <c r="D516" s="246" t="str">
        <f>IF(B516=0,"",ROUND(C516/B516*100,1))</f>
        <v/>
      </c>
      <c r="E516" s="244"/>
      <c r="F516" s="247">
        <v>2070899</v>
      </c>
      <c r="G516">
        <f>SUM(C516)</f>
        <v>0</v>
      </c>
      <c r="H516" s="247" t="s">
        <v>395</v>
      </c>
    </row>
    <row r="517" ht="20.1" customHeight="1" spans="1:8">
      <c r="A517" s="244" t="s">
        <v>396</v>
      </c>
      <c r="B517" s="245">
        <f>SUM(B518:B520)</f>
        <v>195</v>
      </c>
      <c r="C517" s="245">
        <f>SUM(C518:C520)</f>
        <v>427</v>
      </c>
      <c r="D517" s="246">
        <f t="shared" ref="D517:D580" si="16">IF(B517=0,"",ROUND(C517/B517*100,1))</f>
        <v>219</v>
      </c>
      <c r="E517" s="244"/>
      <c r="F517" s="247">
        <v>20799</v>
      </c>
      <c r="G517">
        <f t="shared" ref="G517:G580" si="17">SUM(C517)</f>
        <v>427</v>
      </c>
      <c r="H517" s="247" t="s">
        <v>396</v>
      </c>
    </row>
    <row r="518" ht="20.1" customHeight="1" spans="1:8">
      <c r="A518" s="244" t="s">
        <v>397</v>
      </c>
      <c r="B518" s="249">
        <f>VLOOKUP(F518,'[14]表二（旧）'!$F$5:$G$1311,2,FALSE)</f>
        <v>0</v>
      </c>
      <c r="C518" s="157"/>
      <c r="D518" s="246" t="str">
        <f>IF(B518=0,"",ROUND(C518/B518*100,1))</f>
        <v/>
      </c>
      <c r="E518" s="244"/>
      <c r="F518" s="247">
        <v>2079902</v>
      </c>
      <c r="G518">
        <f>SUM(C518)</f>
        <v>0</v>
      </c>
      <c r="H518" s="247" t="s">
        <v>397</v>
      </c>
    </row>
    <row r="519" ht="20.1" customHeight="1" spans="1:8">
      <c r="A519" s="244" t="s">
        <v>398</v>
      </c>
      <c r="B519" s="249">
        <f>VLOOKUP(F519,'[14]表二（旧）'!$F$5:$G$1311,2,FALSE)</f>
        <v>0</v>
      </c>
      <c r="C519" s="157"/>
      <c r="D519" s="246" t="str">
        <f>IF(B519=0,"",ROUND(C519/B519*100,1))</f>
        <v/>
      </c>
      <c r="E519" s="244"/>
      <c r="F519" s="247">
        <v>2079903</v>
      </c>
      <c r="G519">
        <f>SUM(C519)</f>
        <v>0</v>
      </c>
      <c r="H519" s="247" t="s">
        <v>398</v>
      </c>
    </row>
    <row r="520" ht="20.1" customHeight="1" spans="1:8">
      <c r="A520" s="244" t="s">
        <v>399</v>
      </c>
      <c r="B520" s="249">
        <f>VLOOKUP(F520,'[14]表二（旧）'!$F$5:$G$1311,2,FALSE)</f>
        <v>195</v>
      </c>
      <c r="C520" s="157">
        <v>427</v>
      </c>
      <c r="D520" s="246">
        <f>IF(B520=0,"",ROUND(C520/B520*100,1))</f>
        <v>219</v>
      </c>
      <c r="E520" s="244"/>
      <c r="F520" s="247">
        <v>2079999</v>
      </c>
      <c r="G520">
        <f>SUM(C520)</f>
        <v>427</v>
      </c>
      <c r="H520" s="247" t="s">
        <v>399</v>
      </c>
    </row>
    <row r="521" ht="20.1" customHeight="1" spans="1:8">
      <c r="A521" s="244" t="s">
        <v>400</v>
      </c>
      <c r="B521" s="245">
        <f>SUM(B522,B536,B544,B546,B555,B559,B569,B577,B584,B591,B600,B605,B608,B611,B614,B617,B620,B624,B629,B637,)</f>
        <v>84237</v>
      </c>
      <c r="C521" s="245">
        <f>SUM(C522,C536,C544,C546,C555,C559,C569,C577,C584,C591,C600,C605,C608,C611,C614,C617,C620,C624,C629,C637,)</f>
        <v>76950</v>
      </c>
      <c r="D521" s="246">
        <f>IF(B521=0,"",ROUND(C521/B521*100,1))</f>
        <v>91.3</v>
      </c>
      <c r="E521" s="244"/>
      <c r="F521" s="247">
        <v>208</v>
      </c>
      <c r="G521">
        <f>SUM(C521)</f>
        <v>76950</v>
      </c>
      <c r="H521" s="247" t="s">
        <v>400</v>
      </c>
    </row>
    <row r="522" ht="20.1" customHeight="1" spans="1:8">
      <c r="A522" s="244" t="s">
        <v>401</v>
      </c>
      <c r="B522" s="245">
        <f>SUM(B523:B535)</f>
        <v>2801</v>
      </c>
      <c r="C522" s="245">
        <f>SUM(C523:C535)</f>
        <v>3446</v>
      </c>
      <c r="D522" s="246">
        <f>IF(B522=0,"",ROUND(C522/B522*100,1))</f>
        <v>123</v>
      </c>
      <c r="E522" s="244"/>
      <c r="F522" s="247">
        <v>20801</v>
      </c>
      <c r="G522">
        <f>SUM(C522)</f>
        <v>3446</v>
      </c>
      <c r="H522" s="247" t="s">
        <v>401</v>
      </c>
    </row>
    <row r="523" ht="20.1" customHeight="1" spans="1:8">
      <c r="A523" s="244" t="s">
        <v>44</v>
      </c>
      <c r="B523" s="249">
        <f>VLOOKUP(F523,'[14]表二（旧）'!$F$5:$G$1311,2,FALSE)</f>
        <v>479</v>
      </c>
      <c r="C523" s="157">
        <v>326</v>
      </c>
      <c r="D523" s="246">
        <f>IF(B523=0,"",ROUND(C523/B523*100,1))</f>
        <v>68.1</v>
      </c>
      <c r="E523" s="244"/>
      <c r="F523" s="247">
        <v>2080101</v>
      </c>
      <c r="G523">
        <f>SUM(C523)</f>
        <v>326</v>
      </c>
      <c r="H523" s="247" t="s">
        <v>44</v>
      </c>
    </row>
    <row r="524" ht="20.1" customHeight="1" spans="1:8">
      <c r="A524" s="244" t="s">
        <v>45</v>
      </c>
      <c r="B524" s="249">
        <f>VLOOKUP(F524,'[14]表二（旧）'!$F$5:$G$1311,2,FALSE)</f>
        <v>10</v>
      </c>
      <c r="C524" s="157">
        <v>13</v>
      </c>
      <c r="D524" s="246">
        <f>IF(B524=0,"",ROUND(C524/B524*100,1))</f>
        <v>130</v>
      </c>
      <c r="E524" s="244"/>
      <c r="F524" s="247">
        <v>2080102</v>
      </c>
      <c r="G524">
        <f>SUM(C524)</f>
        <v>13</v>
      </c>
      <c r="H524" s="247" t="s">
        <v>45</v>
      </c>
    </row>
    <row r="525" ht="20.1" customHeight="1" spans="1:8">
      <c r="A525" s="244" t="s">
        <v>46</v>
      </c>
      <c r="B525" s="249">
        <f>VLOOKUP(F525,'[14]表二（旧）'!$F$5:$G$1311,2,FALSE)</f>
        <v>0</v>
      </c>
      <c r="C525" s="157"/>
      <c r="D525" s="246" t="str">
        <f>IF(B525=0,"",ROUND(C525/B525*100,1))</f>
        <v/>
      </c>
      <c r="E525" s="244"/>
      <c r="F525" s="247">
        <v>2080103</v>
      </c>
      <c r="G525">
        <f>SUM(C525)</f>
        <v>0</v>
      </c>
      <c r="H525" s="247" t="s">
        <v>46</v>
      </c>
    </row>
    <row r="526" ht="20.1" customHeight="1" spans="1:8">
      <c r="A526" s="244" t="s">
        <v>402</v>
      </c>
      <c r="B526" s="249">
        <f>VLOOKUP(F526,'[14]表二（旧）'!$F$5:$G$1311,2,FALSE)</f>
        <v>0</v>
      </c>
      <c r="C526" s="157"/>
      <c r="D526" s="246" t="str">
        <f>IF(B526=0,"",ROUND(C526/B526*100,1))</f>
        <v/>
      </c>
      <c r="E526" s="244"/>
      <c r="F526" s="247">
        <v>2080104</v>
      </c>
      <c r="G526">
        <f>SUM(C526)</f>
        <v>0</v>
      </c>
      <c r="H526" s="247" t="s">
        <v>402</v>
      </c>
    </row>
    <row r="527" ht="20.1" customHeight="1" spans="1:8">
      <c r="A527" s="244" t="s">
        <v>403</v>
      </c>
      <c r="B527" s="249">
        <f>VLOOKUP(F527,'[14]表二（旧）'!$F$5:$G$1311,2,FALSE)</f>
        <v>0</v>
      </c>
      <c r="C527" s="157"/>
      <c r="D527" s="246" t="str">
        <f>IF(B527=0,"",ROUND(C527/B527*100,1))</f>
        <v/>
      </c>
      <c r="E527" s="244"/>
      <c r="F527" s="247">
        <v>2080105</v>
      </c>
      <c r="G527">
        <f>SUM(C527)</f>
        <v>0</v>
      </c>
      <c r="H527" s="247" t="s">
        <v>403</v>
      </c>
    </row>
    <row r="528" ht="20.1" customHeight="1" spans="1:8">
      <c r="A528" s="244" t="s">
        <v>404</v>
      </c>
      <c r="B528" s="249">
        <f>VLOOKUP(F528,'[14]表二（旧）'!$F$5:$G$1311,2,FALSE)</f>
        <v>0</v>
      </c>
      <c r="C528" s="157"/>
      <c r="D528" s="246" t="str">
        <f>IF(B528=0,"",ROUND(C528/B528*100,1))</f>
        <v/>
      </c>
      <c r="E528" s="244"/>
      <c r="F528" s="247">
        <v>2080106</v>
      </c>
      <c r="G528">
        <f>SUM(C528)</f>
        <v>0</v>
      </c>
      <c r="H528" s="247" t="s">
        <v>404</v>
      </c>
    </row>
    <row r="529" ht="20.1" customHeight="1" spans="1:8">
      <c r="A529" s="244" t="s">
        <v>405</v>
      </c>
      <c r="B529" s="249">
        <f>VLOOKUP(F529,'[14]表二（旧）'!$F$5:$G$1311,2,FALSE)</f>
        <v>0</v>
      </c>
      <c r="C529" s="157">
        <v>537</v>
      </c>
      <c r="D529" s="246" t="str">
        <f>IF(B529=0,"",ROUND(C529/B529*100,1))</f>
        <v/>
      </c>
      <c r="E529" s="244"/>
      <c r="F529" s="247">
        <v>2080107</v>
      </c>
      <c r="G529">
        <f>SUM(C529)</f>
        <v>537</v>
      </c>
      <c r="H529" s="247" t="s">
        <v>405</v>
      </c>
    </row>
    <row r="530" ht="20.1" customHeight="1" spans="1:8">
      <c r="A530" s="244" t="s">
        <v>86</v>
      </c>
      <c r="B530" s="249">
        <f>VLOOKUP(F530,'[14]表二（旧）'!$F$5:$G$1311,2,FALSE)</f>
        <v>0</v>
      </c>
      <c r="C530" s="157"/>
      <c r="D530" s="246" t="str">
        <f>IF(B530=0,"",ROUND(C530/B530*100,1))</f>
        <v/>
      </c>
      <c r="E530" s="244"/>
      <c r="F530" s="247">
        <v>2080108</v>
      </c>
      <c r="G530">
        <f>SUM(C530)</f>
        <v>0</v>
      </c>
      <c r="H530" s="247" t="s">
        <v>86</v>
      </c>
    </row>
    <row r="531" ht="20.1" customHeight="1" spans="1:8">
      <c r="A531" s="244" t="s">
        <v>406</v>
      </c>
      <c r="B531" s="264">
        <f>VLOOKUP(F531,'[14]表二（旧）'!$F$5:$G$1311,2,FALSE)</f>
        <v>1337</v>
      </c>
      <c r="C531" s="157">
        <v>1607</v>
      </c>
      <c r="D531" s="246">
        <f>IF(B531=0,"",ROUND(C531/B531*100,1))</f>
        <v>120.2</v>
      </c>
      <c r="E531" s="244"/>
      <c r="F531" s="247">
        <v>2080109</v>
      </c>
      <c r="G531">
        <f>SUM(C531)</f>
        <v>1607</v>
      </c>
      <c r="H531" s="247" t="s">
        <v>406</v>
      </c>
    </row>
    <row r="532" ht="20.1" customHeight="1" spans="1:8">
      <c r="A532" s="244" t="s">
        <v>407</v>
      </c>
      <c r="B532" s="249">
        <f>VLOOKUP(F532,'[14]表二（旧）'!$F$5:$G$1311,2,FALSE)</f>
        <v>29</v>
      </c>
      <c r="C532" s="157"/>
      <c r="D532" s="246">
        <f>IF(B532=0,"",ROUND(C532/B532*100,1))</f>
        <v>0</v>
      </c>
      <c r="E532" s="244"/>
      <c r="F532" s="247">
        <v>2080110</v>
      </c>
      <c r="G532">
        <f>SUM(C532)</f>
        <v>0</v>
      </c>
      <c r="H532" s="247" t="s">
        <v>407</v>
      </c>
    </row>
    <row r="533" ht="20.1" customHeight="1" spans="1:8">
      <c r="A533" s="244" t="s">
        <v>408</v>
      </c>
      <c r="B533" s="249">
        <f>VLOOKUP(F533,'[14]表二（旧）'!$F$5:$G$1311,2,FALSE)</f>
        <v>0</v>
      </c>
      <c r="C533" s="157"/>
      <c r="D533" s="246" t="str">
        <f>IF(B533=0,"",ROUND(C533/B533*100,1))</f>
        <v/>
      </c>
      <c r="E533" s="244"/>
      <c r="F533" s="247">
        <v>2080111</v>
      </c>
      <c r="G533">
        <f>SUM(C533)</f>
        <v>0</v>
      </c>
      <c r="H533" s="247" t="s">
        <v>408</v>
      </c>
    </row>
    <row r="534" ht="20.1" customHeight="1" spans="1:8">
      <c r="A534" s="244" t="s">
        <v>409</v>
      </c>
      <c r="B534" s="249">
        <f>VLOOKUP(F534,'[14]表二（旧）'!$F$5:$G$1311,2,FALSE)</f>
        <v>0</v>
      </c>
      <c r="C534" s="157"/>
      <c r="D534" s="246" t="str">
        <f>IF(B534=0,"",ROUND(C534/B534*100,1))</f>
        <v/>
      </c>
      <c r="E534" s="244"/>
      <c r="F534" s="247">
        <v>2080112</v>
      </c>
      <c r="G534">
        <f>SUM(C534)</f>
        <v>0</v>
      </c>
      <c r="H534" s="247" t="s">
        <v>409</v>
      </c>
    </row>
    <row r="535" ht="20.1" customHeight="1" spans="1:8">
      <c r="A535" s="244" t="s">
        <v>410</v>
      </c>
      <c r="B535" s="249">
        <f>VLOOKUP(F535,'[14]表二（旧）'!$F$5:$G$1311,2,FALSE)</f>
        <v>946</v>
      </c>
      <c r="C535" s="157">
        <v>963</v>
      </c>
      <c r="D535" s="246">
        <f>IF(B535=0,"",ROUND(C535/B535*100,1))</f>
        <v>101.8</v>
      </c>
      <c r="E535" s="244"/>
      <c r="F535" s="247">
        <v>2080199</v>
      </c>
      <c r="G535">
        <f>SUM(C535)</f>
        <v>963</v>
      </c>
      <c r="H535" s="247" t="s">
        <v>410</v>
      </c>
    </row>
    <row r="536" ht="20.1" customHeight="1" spans="1:8">
      <c r="A536" s="244" t="s">
        <v>411</v>
      </c>
      <c r="B536" s="245">
        <f>SUM(B537:B543)</f>
        <v>1210</v>
      </c>
      <c r="C536" s="245">
        <f>SUM(C537:C543)</f>
        <v>820</v>
      </c>
      <c r="D536" s="246">
        <f>IF(B536=0,"",ROUND(C536/B536*100,1))</f>
        <v>67.8</v>
      </c>
      <c r="E536" s="244"/>
      <c r="F536" s="247">
        <v>20802</v>
      </c>
      <c r="G536">
        <f>SUM(C536)</f>
        <v>820</v>
      </c>
      <c r="H536" s="247" t="s">
        <v>411</v>
      </c>
    </row>
    <row r="537" ht="20.1" customHeight="1" spans="1:8">
      <c r="A537" s="244" t="s">
        <v>44</v>
      </c>
      <c r="B537" s="249">
        <f>VLOOKUP(F537,'[14]表二（旧）'!$F$5:$G$1311,2,FALSE)</f>
        <v>199</v>
      </c>
      <c r="C537" s="157">
        <v>172</v>
      </c>
      <c r="D537" s="246">
        <f>IF(B537=0,"",ROUND(C537/B537*100,1))</f>
        <v>86.4</v>
      </c>
      <c r="E537" s="244"/>
      <c r="F537" s="247">
        <v>2080201</v>
      </c>
      <c r="G537">
        <f>SUM(C537)</f>
        <v>172</v>
      </c>
      <c r="H537" s="247" t="s">
        <v>44</v>
      </c>
    </row>
    <row r="538" ht="20.1" customHeight="1" spans="1:8">
      <c r="A538" s="244" t="s">
        <v>45</v>
      </c>
      <c r="B538" s="249">
        <f>VLOOKUP(F538,'[14]表二（旧）'!$F$5:$G$1311,2,FALSE)</f>
        <v>7</v>
      </c>
      <c r="C538" s="157"/>
      <c r="D538" s="246">
        <f>IF(B538=0,"",ROUND(C538/B538*100,1))</f>
        <v>0</v>
      </c>
      <c r="E538" s="244"/>
      <c r="F538" s="247">
        <v>2080202</v>
      </c>
      <c r="G538">
        <f>SUM(C538)</f>
        <v>0</v>
      </c>
      <c r="H538" s="247" t="s">
        <v>45</v>
      </c>
    </row>
    <row r="539" ht="20.1" customHeight="1" spans="1:8">
      <c r="A539" s="244" t="s">
        <v>46</v>
      </c>
      <c r="B539" s="249">
        <f>VLOOKUP(F539,'[14]表二（旧）'!$F$5:$G$1311,2,FALSE)</f>
        <v>0</v>
      </c>
      <c r="C539" s="157"/>
      <c r="D539" s="246" t="str">
        <f>IF(B539=0,"",ROUND(C539/B539*100,1))</f>
        <v/>
      </c>
      <c r="E539" s="244"/>
      <c r="F539" s="247">
        <v>2080203</v>
      </c>
      <c r="G539">
        <f>SUM(C539)</f>
        <v>0</v>
      </c>
      <c r="H539" s="247" t="s">
        <v>46</v>
      </c>
    </row>
    <row r="540" ht="20.1" customHeight="1" spans="1:8">
      <c r="A540" s="244" t="s">
        <v>412</v>
      </c>
      <c r="B540" s="249">
        <f>VLOOKUP(F540,'[14]表二（旧）'!$F$5:$G$1311,2,FALSE)</f>
        <v>0</v>
      </c>
      <c r="C540" s="157"/>
      <c r="D540" s="246" t="str">
        <f>IF(B540=0,"",ROUND(C540/B540*100,1))</f>
        <v/>
      </c>
      <c r="E540" s="244"/>
      <c r="F540" s="247">
        <v>2080206</v>
      </c>
      <c r="G540">
        <f>SUM(C540)</f>
        <v>0</v>
      </c>
      <c r="H540" s="247" t="s">
        <v>412</v>
      </c>
    </row>
    <row r="541" ht="20.1" customHeight="1" spans="1:8">
      <c r="A541" s="244" t="s">
        <v>413</v>
      </c>
      <c r="B541" s="249">
        <f>VLOOKUP(F541,'[14]表二（旧）'!$F$5:$G$1311,2,FALSE)</f>
        <v>7</v>
      </c>
      <c r="C541" s="157"/>
      <c r="D541" s="246">
        <f>IF(B541=0,"",ROUND(C541/B541*100,1))</f>
        <v>0</v>
      </c>
      <c r="E541" s="244"/>
      <c r="F541" s="247">
        <v>2080207</v>
      </c>
      <c r="G541">
        <f>SUM(C541)</f>
        <v>0</v>
      </c>
      <c r="H541" s="247" t="s">
        <v>413</v>
      </c>
    </row>
    <row r="542" ht="20.1" customHeight="1" spans="1:8">
      <c r="A542" s="244" t="s">
        <v>414</v>
      </c>
      <c r="B542" s="249">
        <f>VLOOKUP(F542,'[14]表二（旧）'!$F$5:$G$1311,2,FALSE)</f>
        <v>0</v>
      </c>
      <c r="C542" s="157"/>
      <c r="D542" s="246" t="str">
        <f>IF(B542=0,"",ROUND(C542/B542*100,1))</f>
        <v/>
      </c>
      <c r="E542" s="244"/>
      <c r="F542" s="247">
        <v>2080208</v>
      </c>
      <c r="G542">
        <f>SUM(C542)</f>
        <v>0</v>
      </c>
      <c r="H542" s="247" t="s">
        <v>414</v>
      </c>
    </row>
    <row r="543" ht="20.1" customHeight="1" spans="1:8">
      <c r="A543" s="244" t="s">
        <v>415</v>
      </c>
      <c r="B543" s="249">
        <f>VLOOKUP(F543,'[14]表二（旧）'!$F$5:$G$1311,2,FALSE)</f>
        <v>997</v>
      </c>
      <c r="C543" s="157">
        <v>648</v>
      </c>
      <c r="D543" s="246">
        <f>IF(B543=0,"",ROUND(C543/B543*100,1))</f>
        <v>65</v>
      </c>
      <c r="E543" s="244"/>
      <c r="F543" s="247">
        <v>2080299</v>
      </c>
      <c r="G543">
        <f>SUM(C543)</f>
        <v>648</v>
      </c>
      <c r="H543" s="247" t="s">
        <v>415</v>
      </c>
    </row>
    <row r="544" ht="20.1" customHeight="1" spans="1:8">
      <c r="A544" s="244" t="s">
        <v>416</v>
      </c>
      <c r="B544" s="245">
        <f>SUM(B545)</f>
        <v>0</v>
      </c>
      <c r="C544" s="245">
        <f>SUM(C545)</f>
        <v>0</v>
      </c>
      <c r="D544" s="246" t="str">
        <f>IF(B544=0,"",ROUND(C544/B544*100,1))</f>
        <v/>
      </c>
      <c r="E544" s="244"/>
      <c r="F544" s="247">
        <v>20804</v>
      </c>
      <c r="G544">
        <f>SUM(C544)</f>
        <v>0</v>
      </c>
      <c r="H544" s="247" t="s">
        <v>416</v>
      </c>
    </row>
    <row r="545" ht="20.1" customHeight="1" spans="1:8">
      <c r="A545" s="244" t="s">
        <v>417</v>
      </c>
      <c r="B545" s="249">
        <f>VLOOKUP(F545,'[14]表二（旧）'!$F$5:$G$1311,2,FALSE)</f>
        <v>0</v>
      </c>
      <c r="C545" s="157"/>
      <c r="D545" s="246" t="str">
        <f>IF(B545=0,"",ROUND(C545/B545*100,1))</f>
        <v/>
      </c>
      <c r="E545" s="244"/>
      <c r="F545" s="247">
        <v>2080402</v>
      </c>
      <c r="G545">
        <f>SUM(C545)</f>
        <v>0</v>
      </c>
      <c r="H545" s="247" t="s">
        <v>417</v>
      </c>
    </row>
    <row r="546" ht="20.1" customHeight="1" spans="1:8">
      <c r="A546" s="244" t="s">
        <v>418</v>
      </c>
      <c r="B546" s="245">
        <f>SUM(B547:B554)</f>
        <v>25743</v>
      </c>
      <c r="C546" s="245">
        <f>SUM(C547:C554)</f>
        <v>23062</v>
      </c>
      <c r="D546" s="246">
        <f>IF(B546=0,"",ROUND(C546/B546*100,1))</f>
        <v>89.6</v>
      </c>
      <c r="E546" s="244"/>
      <c r="F546" s="247">
        <v>20805</v>
      </c>
      <c r="G546">
        <f>SUM(C546)</f>
        <v>23062</v>
      </c>
      <c r="H546" s="247" t="s">
        <v>418</v>
      </c>
    </row>
    <row r="547" ht="20.1" customHeight="1" spans="1:8">
      <c r="A547" s="244" t="s">
        <v>419</v>
      </c>
      <c r="B547" s="249">
        <f>VLOOKUP(F547,'[14]表二（旧）'!$F$5:$G$1311,2,FALSE)</f>
        <v>410</v>
      </c>
      <c r="C547" s="157">
        <v>392</v>
      </c>
      <c r="D547" s="246">
        <f>IF(B547=0,"",ROUND(C547/B547*100,1))</f>
        <v>95.6</v>
      </c>
      <c r="E547" s="244"/>
      <c r="F547" s="247">
        <v>2080501</v>
      </c>
      <c r="G547">
        <f>SUM(C547)</f>
        <v>392</v>
      </c>
      <c r="H547" s="247" t="s">
        <v>419</v>
      </c>
    </row>
    <row r="548" ht="20.1" customHeight="1" spans="1:8">
      <c r="A548" s="244" t="s">
        <v>420</v>
      </c>
      <c r="B548" s="249">
        <f>VLOOKUP(F548,'[14]表二（旧）'!$F$5:$G$1311,2,FALSE)</f>
        <v>1158</v>
      </c>
      <c r="C548" s="157">
        <v>219</v>
      </c>
      <c r="D548" s="246">
        <f>IF(B548=0,"",ROUND(C548/B548*100,1))</f>
        <v>18.9</v>
      </c>
      <c r="E548" s="244"/>
      <c r="F548" s="247">
        <v>2080502</v>
      </c>
      <c r="G548">
        <f>SUM(C548)</f>
        <v>219</v>
      </c>
      <c r="H548" s="247" t="s">
        <v>420</v>
      </c>
    </row>
    <row r="549" ht="20.1" customHeight="1" spans="1:8">
      <c r="A549" s="244" t="s">
        <v>421</v>
      </c>
      <c r="B549" s="249">
        <f>VLOOKUP(F549,'[14]表二（旧）'!$F$5:$G$1311,2,FALSE)</f>
        <v>150</v>
      </c>
      <c r="C549" s="157">
        <v>193</v>
      </c>
      <c r="D549" s="246">
        <f>IF(B549=0,"",ROUND(C549/B549*100,1))</f>
        <v>128.7</v>
      </c>
      <c r="E549" s="244"/>
      <c r="F549" s="247">
        <v>2080503</v>
      </c>
      <c r="G549">
        <f>SUM(C549)</f>
        <v>193</v>
      </c>
      <c r="H549" s="247" t="s">
        <v>421</v>
      </c>
    </row>
    <row r="550" ht="20.1" customHeight="1" spans="1:8">
      <c r="A550" s="244" t="s">
        <v>422</v>
      </c>
      <c r="B550" s="249">
        <f>VLOOKUP(F550,'[14]表二（旧）'!$F$5:$G$1311,2,FALSE)</f>
        <v>0</v>
      </c>
      <c r="C550" s="157"/>
      <c r="D550" s="246" t="str">
        <f>IF(B550=0,"",ROUND(C550/B550*100,1))</f>
        <v/>
      </c>
      <c r="E550" s="244"/>
      <c r="F550" s="247">
        <v>2080504</v>
      </c>
      <c r="G550">
        <f>SUM(C550)</f>
        <v>0</v>
      </c>
      <c r="H550" s="247" t="s">
        <v>422</v>
      </c>
    </row>
    <row r="551" ht="20.1" customHeight="1" spans="1:8">
      <c r="A551" s="244" t="s">
        <v>423</v>
      </c>
      <c r="B551" s="249">
        <f>VLOOKUP(F551,'[14]表二（旧）'!$F$5:$G$1311,2,FALSE)</f>
        <v>17666</v>
      </c>
      <c r="C551" s="157">
        <v>19109</v>
      </c>
      <c r="D551" s="246">
        <f>IF(B551=0,"",ROUND(C551/B551*100,1))</f>
        <v>108.2</v>
      </c>
      <c r="E551" s="244"/>
      <c r="F551" s="247">
        <v>2080505</v>
      </c>
      <c r="G551">
        <f>SUM(C551)</f>
        <v>19109</v>
      </c>
      <c r="H551" s="247" t="s">
        <v>423</v>
      </c>
    </row>
    <row r="552" ht="20.1" customHeight="1" spans="1:8">
      <c r="A552" s="244" t="s">
        <v>424</v>
      </c>
      <c r="B552" s="249">
        <f>VLOOKUP(F552,'[14]表二（旧）'!$F$5:$G$1311,2,FALSE)</f>
        <v>0</v>
      </c>
      <c r="C552" s="157"/>
      <c r="D552" s="246" t="str">
        <f>IF(B552=0,"",ROUND(C552/B552*100,1))</f>
        <v/>
      </c>
      <c r="E552" s="244"/>
      <c r="F552" s="247">
        <v>2080506</v>
      </c>
      <c r="G552">
        <f>SUM(C552)</f>
        <v>0</v>
      </c>
      <c r="H552" s="247" t="s">
        <v>424</v>
      </c>
    </row>
    <row r="553" ht="20.1" customHeight="1" spans="1:8">
      <c r="A553" s="244" t="s">
        <v>425</v>
      </c>
      <c r="B553" s="249">
        <f>VLOOKUP(F553,'[14]表二（旧）'!$F$5:$G$1311,2,FALSE)</f>
        <v>3174</v>
      </c>
      <c r="C553" s="157">
        <v>2889</v>
      </c>
      <c r="D553" s="246">
        <f>IF(B553=0,"",ROUND(C553/B553*100,1))</f>
        <v>91</v>
      </c>
      <c r="E553" s="244"/>
      <c r="F553" s="247">
        <v>2080507</v>
      </c>
      <c r="G553">
        <f>SUM(C553)</f>
        <v>2889</v>
      </c>
      <c r="H553" s="247" t="s">
        <v>425</v>
      </c>
    </row>
    <row r="554" ht="20.1" customHeight="1" spans="1:8">
      <c r="A554" s="244" t="s">
        <v>426</v>
      </c>
      <c r="B554" s="249">
        <f>VLOOKUP(F554,'[14]表二（旧）'!$F$5:$G$1311,2,FALSE)</f>
        <v>3185</v>
      </c>
      <c r="C554" s="157">
        <v>260</v>
      </c>
      <c r="D554" s="246">
        <f>IF(B554=0,"",ROUND(C554/B554*100,1))</f>
        <v>8.2</v>
      </c>
      <c r="E554" s="244"/>
      <c r="F554" s="247">
        <v>2080599</v>
      </c>
      <c r="G554">
        <f>SUM(C554)</f>
        <v>260</v>
      </c>
      <c r="H554" s="247" t="s">
        <v>426</v>
      </c>
    </row>
    <row r="555" ht="20.1" customHeight="1" spans="1:8">
      <c r="A555" s="244" t="s">
        <v>427</v>
      </c>
      <c r="B555" s="245">
        <f>SUM(B556:B558)</f>
        <v>0</v>
      </c>
      <c r="C555" s="245">
        <f>SUM(C556:C558)</f>
        <v>0</v>
      </c>
      <c r="D555" s="246" t="str">
        <f>IF(B555=0,"",ROUND(C555/B555*100,1))</f>
        <v/>
      </c>
      <c r="E555" s="244"/>
      <c r="F555" s="247">
        <v>20806</v>
      </c>
      <c r="G555">
        <f>SUM(C555)</f>
        <v>0</v>
      </c>
      <c r="H555" s="247" t="s">
        <v>427</v>
      </c>
    </row>
    <row r="556" ht="20.1" customHeight="1" spans="1:8">
      <c r="A556" s="244" t="s">
        <v>428</v>
      </c>
      <c r="B556" s="249">
        <f>VLOOKUP(F556,'[14]表二（旧）'!$F$5:$G$1311,2,FALSE)</f>
        <v>0</v>
      </c>
      <c r="C556" s="157"/>
      <c r="D556" s="246" t="str">
        <f>IF(B556=0,"",ROUND(C556/B556*100,1))</f>
        <v/>
      </c>
      <c r="E556" s="244"/>
      <c r="F556" s="247">
        <v>2080601</v>
      </c>
      <c r="G556">
        <f>SUM(C556)</f>
        <v>0</v>
      </c>
      <c r="H556" s="247" t="s">
        <v>428</v>
      </c>
    </row>
    <row r="557" ht="20.1" customHeight="1" spans="1:8">
      <c r="A557" s="244" t="s">
        <v>429</v>
      </c>
      <c r="B557" s="249">
        <f>VLOOKUP(F557,'[14]表二（旧）'!$F$5:$G$1311,2,FALSE)</f>
        <v>0</v>
      </c>
      <c r="C557" s="157"/>
      <c r="D557" s="246" t="str">
        <f>IF(B557=0,"",ROUND(C557/B557*100,1))</f>
        <v/>
      </c>
      <c r="E557" s="244"/>
      <c r="F557" s="247">
        <v>2080602</v>
      </c>
      <c r="G557">
        <f>SUM(C557)</f>
        <v>0</v>
      </c>
      <c r="H557" s="247" t="s">
        <v>429</v>
      </c>
    </row>
    <row r="558" ht="20.1" customHeight="1" spans="1:8">
      <c r="A558" s="244" t="s">
        <v>430</v>
      </c>
      <c r="B558" s="249">
        <f>VLOOKUP(F558,'[14]表二（旧）'!$F$5:$G$1311,2,FALSE)</f>
        <v>0</v>
      </c>
      <c r="C558" s="157"/>
      <c r="D558" s="246" t="str">
        <f>IF(B558=0,"",ROUND(C558/B558*100,1))</f>
        <v/>
      </c>
      <c r="E558" s="244"/>
      <c r="F558" s="247">
        <v>2080699</v>
      </c>
      <c r="G558">
        <f>SUM(C558)</f>
        <v>0</v>
      </c>
      <c r="H558" s="247" t="s">
        <v>430</v>
      </c>
    </row>
    <row r="559" ht="20.1" customHeight="1" spans="1:8">
      <c r="A559" s="244" t="s">
        <v>431</v>
      </c>
      <c r="B559" s="245">
        <f>SUM(B560:B568)</f>
        <v>1208</v>
      </c>
      <c r="C559" s="245">
        <f>SUM(C560:C568)</f>
        <v>1243</v>
      </c>
      <c r="D559" s="246">
        <f>IF(B559=0,"",ROUND(C559/B559*100,1))</f>
        <v>102.9</v>
      </c>
      <c r="E559" s="244"/>
      <c r="F559" s="247">
        <v>20807</v>
      </c>
      <c r="G559">
        <f>SUM(C559)</f>
        <v>1243</v>
      </c>
      <c r="H559" s="247" t="s">
        <v>431</v>
      </c>
    </row>
    <row r="560" ht="20.1" customHeight="1" spans="1:8">
      <c r="A560" s="244" t="s">
        <v>432</v>
      </c>
      <c r="B560" s="249">
        <f>VLOOKUP(F560,'[14]表二（旧）'!$F$5:$G$1311,2,FALSE)</f>
        <v>11</v>
      </c>
      <c r="C560" s="157"/>
      <c r="D560" s="246">
        <f>IF(B560=0,"",ROUND(C560/B560*100,1))</f>
        <v>0</v>
      </c>
      <c r="E560" s="244"/>
      <c r="F560" s="247">
        <v>2080701</v>
      </c>
      <c r="G560">
        <f>SUM(C560)</f>
        <v>0</v>
      </c>
      <c r="H560" s="247" t="s">
        <v>432</v>
      </c>
    </row>
    <row r="561" ht="20.1" customHeight="1" spans="1:8">
      <c r="A561" s="244" t="s">
        <v>433</v>
      </c>
      <c r="B561" s="249">
        <f>VLOOKUP(F561,'[14]表二（旧）'!$F$5:$G$1311,2,FALSE)</f>
        <v>25</v>
      </c>
      <c r="C561" s="157"/>
      <c r="D561" s="246">
        <f>IF(B561=0,"",ROUND(C561/B561*100,1))</f>
        <v>0</v>
      </c>
      <c r="E561" s="244"/>
      <c r="F561" s="247">
        <v>2080702</v>
      </c>
      <c r="G561">
        <f>SUM(C561)</f>
        <v>0</v>
      </c>
      <c r="H561" s="247" t="s">
        <v>433</v>
      </c>
    </row>
    <row r="562" ht="20.1" customHeight="1" spans="1:8">
      <c r="A562" s="244" t="s">
        <v>434</v>
      </c>
      <c r="B562" s="249">
        <f>VLOOKUP(F562,'[14]表二（旧）'!$F$5:$G$1311,2,FALSE)</f>
        <v>2</v>
      </c>
      <c r="C562" s="157"/>
      <c r="D562" s="246">
        <f>IF(B562=0,"",ROUND(C562/B562*100,1))</f>
        <v>0</v>
      </c>
      <c r="E562" s="244"/>
      <c r="F562" s="247">
        <v>2080704</v>
      </c>
      <c r="G562">
        <f>SUM(C562)</f>
        <v>0</v>
      </c>
      <c r="H562" s="247" t="s">
        <v>434</v>
      </c>
    </row>
    <row r="563" ht="20.1" customHeight="1" spans="1:8">
      <c r="A563" s="244" t="s">
        <v>435</v>
      </c>
      <c r="B563" s="249">
        <f>VLOOKUP(F563,'[14]表二（旧）'!$F$5:$G$1311,2,FALSE)</f>
        <v>68</v>
      </c>
      <c r="C563" s="157"/>
      <c r="D563" s="246">
        <f>IF(B563=0,"",ROUND(C563/B563*100,1))</f>
        <v>0</v>
      </c>
      <c r="E563" s="244"/>
      <c r="F563" s="247">
        <v>2080705</v>
      </c>
      <c r="G563">
        <f>SUM(C563)</f>
        <v>0</v>
      </c>
      <c r="H563" s="247" t="s">
        <v>435</v>
      </c>
    </row>
    <row r="564" ht="20.1" customHeight="1" spans="1:8">
      <c r="A564" s="244" t="s">
        <v>436</v>
      </c>
      <c r="B564" s="249">
        <f>VLOOKUP(F564,'[14]表二（旧）'!$F$5:$G$1311,2,FALSE)</f>
        <v>0</v>
      </c>
      <c r="C564" s="157"/>
      <c r="D564" s="246" t="str">
        <f>IF(B564=0,"",ROUND(C564/B564*100,1))</f>
        <v/>
      </c>
      <c r="E564" s="244"/>
      <c r="F564" s="247">
        <v>2080709</v>
      </c>
      <c r="G564">
        <f>SUM(C564)</f>
        <v>0</v>
      </c>
      <c r="H564" s="247" t="s">
        <v>436</v>
      </c>
    </row>
    <row r="565" ht="20.1" customHeight="1" spans="1:8">
      <c r="A565" s="244" t="s">
        <v>437</v>
      </c>
      <c r="B565" s="249">
        <f>VLOOKUP(F565,'[14]表二（旧）'!$F$5:$G$1311,2,FALSE)</f>
        <v>15</v>
      </c>
      <c r="C565" s="157"/>
      <c r="D565" s="246">
        <f>IF(B565=0,"",ROUND(C565/B565*100,1))</f>
        <v>0</v>
      </c>
      <c r="E565" s="244"/>
      <c r="F565" s="247">
        <v>2080711</v>
      </c>
      <c r="G565">
        <f>SUM(C565)</f>
        <v>0</v>
      </c>
      <c r="H565" s="247" t="s">
        <v>437</v>
      </c>
    </row>
    <row r="566" ht="20.1" customHeight="1" spans="1:8">
      <c r="A566" s="244" t="s">
        <v>438</v>
      </c>
      <c r="B566" s="249">
        <f>VLOOKUP(F566,'[14]表二（旧）'!$F$5:$G$1311,2,FALSE)</f>
        <v>0</v>
      </c>
      <c r="C566" s="157"/>
      <c r="D566" s="246" t="str">
        <f>IF(B566=0,"",ROUND(C566/B566*100,1))</f>
        <v/>
      </c>
      <c r="E566" s="244"/>
      <c r="F566" s="247">
        <v>2080712</v>
      </c>
      <c r="G566">
        <f>SUM(C566)</f>
        <v>0</v>
      </c>
      <c r="H566" s="247" t="s">
        <v>438</v>
      </c>
    </row>
    <row r="567" ht="20.1" customHeight="1" spans="1:8">
      <c r="A567" s="244" t="s">
        <v>439</v>
      </c>
      <c r="B567" s="249">
        <f>VLOOKUP(F567,'[14]表二（旧）'!$F$5:$G$1311,2,FALSE)</f>
        <v>42</v>
      </c>
      <c r="C567" s="157"/>
      <c r="D567" s="246">
        <f>IF(B567=0,"",ROUND(C567/B567*100,1))</f>
        <v>0</v>
      </c>
      <c r="E567" s="244"/>
      <c r="F567" s="247">
        <v>2080713</v>
      </c>
      <c r="G567">
        <f>SUM(C567)</f>
        <v>0</v>
      </c>
      <c r="H567" s="247" t="s">
        <v>439</v>
      </c>
    </row>
    <row r="568" ht="20.1" customHeight="1" spans="1:8">
      <c r="A568" s="244" t="s">
        <v>440</v>
      </c>
      <c r="B568" s="249">
        <f>VLOOKUP(F568,'[14]表二（旧）'!$F$5:$G$1311,2,FALSE)</f>
        <v>1045</v>
      </c>
      <c r="C568" s="157">
        <v>1243</v>
      </c>
      <c r="D568" s="246">
        <f>IF(B568=0,"",ROUND(C568/B568*100,1))</f>
        <v>118.9</v>
      </c>
      <c r="E568" s="244"/>
      <c r="F568" s="247">
        <v>2080799</v>
      </c>
      <c r="G568">
        <f>SUM(C568)</f>
        <v>1243</v>
      </c>
      <c r="H568" s="247" t="s">
        <v>440</v>
      </c>
    </row>
    <row r="569" ht="20.1" customHeight="1" spans="1:8">
      <c r="A569" s="244" t="s">
        <v>441</v>
      </c>
      <c r="B569" s="245">
        <f>SUM(B570:B576)</f>
        <v>9614</v>
      </c>
      <c r="C569" s="245">
        <f>SUM(C570:C576)</f>
        <v>8596</v>
      </c>
      <c r="D569" s="246">
        <f>IF(B569=0,"",ROUND(C569/B569*100,1))</f>
        <v>89.4</v>
      </c>
      <c r="E569" s="244"/>
      <c r="F569" s="247">
        <v>20808</v>
      </c>
      <c r="G569">
        <f>SUM(C569)</f>
        <v>8596</v>
      </c>
      <c r="H569" s="247" t="s">
        <v>441</v>
      </c>
    </row>
    <row r="570" ht="20.1" customHeight="1" spans="1:8">
      <c r="A570" s="244" t="s">
        <v>442</v>
      </c>
      <c r="B570" s="249">
        <f>VLOOKUP(F570,'[14]表二（旧）'!$F$5:$G$1311,2,FALSE)</f>
        <v>1953</v>
      </c>
      <c r="C570" s="157">
        <v>1225</v>
      </c>
      <c r="D570" s="246">
        <f>IF(B570=0,"",ROUND(C570/B570*100,1))</f>
        <v>62.7</v>
      </c>
      <c r="E570" s="244"/>
      <c r="F570" s="247">
        <v>2080801</v>
      </c>
      <c r="G570">
        <f>SUM(C570)</f>
        <v>1225</v>
      </c>
      <c r="H570" s="247" t="s">
        <v>442</v>
      </c>
    </row>
    <row r="571" ht="20.1" customHeight="1" spans="1:8">
      <c r="A571" s="244" t="s">
        <v>443</v>
      </c>
      <c r="B571" s="249">
        <f>VLOOKUP(F571,'[14]表二（旧）'!$F$5:$G$1311,2,FALSE)</f>
        <v>2</v>
      </c>
      <c r="C571" s="157"/>
      <c r="D571" s="246">
        <f>IF(B571=0,"",ROUND(C571/B571*100,1))</f>
        <v>0</v>
      </c>
      <c r="E571" s="244"/>
      <c r="F571" s="247">
        <v>2080802</v>
      </c>
      <c r="G571">
        <f>SUM(C571)</f>
        <v>0</v>
      </c>
      <c r="H571" s="247" t="s">
        <v>443</v>
      </c>
    </row>
    <row r="572" ht="20.1" customHeight="1" spans="1:8">
      <c r="A572" s="244" t="s">
        <v>444</v>
      </c>
      <c r="B572" s="249">
        <f>VLOOKUP(F572,'[14]表二（旧）'!$F$5:$G$1311,2,FALSE)</f>
        <v>0</v>
      </c>
      <c r="C572" s="157"/>
      <c r="D572" s="246" t="str">
        <f>IF(B572=0,"",ROUND(C572/B572*100,1))</f>
        <v/>
      </c>
      <c r="E572" s="244"/>
      <c r="F572" s="247">
        <v>2080803</v>
      </c>
      <c r="G572">
        <f>SUM(C572)</f>
        <v>0</v>
      </c>
      <c r="H572" s="247" t="s">
        <v>444</v>
      </c>
    </row>
    <row r="573" ht="20.1" customHeight="1" spans="1:8">
      <c r="A573" s="244" t="s">
        <v>445</v>
      </c>
      <c r="B573" s="249">
        <f>VLOOKUP(F573,'[14]表二（旧）'!$F$5:$G$1311,2,FALSE)</f>
        <v>0</v>
      </c>
      <c r="C573" s="157"/>
      <c r="D573" s="246" t="str">
        <f>IF(B573=0,"",ROUND(C573/B573*100,1))</f>
        <v/>
      </c>
      <c r="E573" s="244"/>
      <c r="F573" s="247">
        <v>2080804</v>
      </c>
      <c r="G573">
        <f>SUM(C573)</f>
        <v>0</v>
      </c>
      <c r="H573" s="247" t="s">
        <v>445</v>
      </c>
    </row>
    <row r="574" ht="20.1" customHeight="1" spans="1:8">
      <c r="A574" s="244" t="s">
        <v>446</v>
      </c>
      <c r="B574" s="249">
        <f>VLOOKUP(F574,'[14]表二（旧）'!$F$5:$G$1311,2,FALSE)</f>
        <v>1111</v>
      </c>
      <c r="C574" s="157">
        <v>1206</v>
      </c>
      <c r="D574" s="246">
        <f>IF(B574=0,"",ROUND(C574/B574*100,1))</f>
        <v>108.6</v>
      </c>
      <c r="E574" s="244"/>
      <c r="F574" s="247">
        <v>2080805</v>
      </c>
      <c r="G574">
        <f>SUM(C574)</f>
        <v>1206</v>
      </c>
      <c r="H574" s="247" t="s">
        <v>446</v>
      </c>
    </row>
    <row r="575" ht="20.1" customHeight="1" spans="1:8">
      <c r="A575" s="244" t="s">
        <v>447</v>
      </c>
      <c r="B575" s="249">
        <f>VLOOKUP(F575,'[14]表二（旧）'!$F$5:$G$1311,2,FALSE)</f>
        <v>312</v>
      </c>
      <c r="C575" s="157"/>
      <c r="D575" s="246">
        <f>IF(B575=0,"",ROUND(C575/B575*100,1))</f>
        <v>0</v>
      </c>
      <c r="E575" s="263"/>
      <c r="F575" s="247">
        <v>2080806</v>
      </c>
      <c r="G575">
        <f>SUM(C575)</f>
        <v>0</v>
      </c>
      <c r="H575" s="247" t="s">
        <v>447</v>
      </c>
    </row>
    <row r="576" ht="20.1" customHeight="1" spans="1:8">
      <c r="A576" s="244" t="s">
        <v>448</v>
      </c>
      <c r="B576" s="249">
        <f>VLOOKUP(F576,'[14]表二（旧）'!$F$5:$G$1311,2,FALSE)</f>
        <v>6236</v>
      </c>
      <c r="C576" s="157">
        <v>6165</v>
      </c>
      <c r="D576" s="246">
        <f>IF(B576=0,"",ROUND(C576/B576*100,1))</f>
        <v>98.9</v>
      </c>
      <c r="E576" s="263"/>
      <c r="F576" s="247">
        <v>2080899</v>
      </c>
      <c r="G576">
        <f>SUM(C576)</f>
        <v>6165</v>
      </c>
      <c r="H576" s="247" t="s">
        <v>448</v>
      </c>
    </row>
    <row r="577" ht="20.1" customHeight="1" spans="1:8">
      <c r="A577" s="244" t="s">
        <v>449</v>
      </c>
      <c r="B577" s="245">
        <f>SUM(B578:B583)</f>
        <v>578</v>
      </c>
      <c r="C577" s="245">
        <f>SUM(C578:C583)</f>
        <v>490</v>
      </c>
      <c r="D577" s="246">
        <f>IF(B577=0,"",ROUND(C577/B577*100,1))</f>
        <v>84.8</v>
      </c>
      <c r="E577" s="244"/>
      <c r="F577" s="247">
        <v>20809</v>
      </c>
      <c r="G577">
        <f>SUM(C577)</f>
        <v>490</v>
      </c>
      <c r="H577" s="247" t="s">
        <v>449</v>
      </c>
    </row>
    <row r="578" ht="20.1" customHeight="1" spans="1:8">
      <c r="A578" s="244" t="s">
        <v>450</v>
      </c>
      <c r="B578" s="249">
        <f>VLOOKUP(F578,'[14]表二（旧）'!$F$5:$G$1311,2,FALSE)</f>
        <v>488</v>
      </c>
      <c r="C578" s="157"/>
      <c r="D578" s="246">
        <f>IF(B578=0,"",ROUND(C578/B578*100,1))</f>
        <v>0</v>
      </c>
      <c r="E578" s="244"/>
      <c r="F578" s="247">
        <v>2080901</v>
      </c>
      <c r="G578">
        <f>SUM(C578)</f>
        <v>0</v>
      </c>
      <c r="H578" s="247" t="s">
        <v>450</v>
      </c>
    </row>
    <row r="579" ht="20.1" customHeight="1" spans="1:8">
      <c r="A579" s="244" t="s">
        <v>451</v>
      </c>
      <c r="B579" s="249">
        <f>VLOOKUP(F579,'[14]表二（旧）'!$F$5:$G$1311,2,FALSE)</f>
        <v>80</v>
      </c>
      <c r="C579" s="157">
        <v>46</v>
      </c>
      <c r="D579" s="246">
        <f>IF(B579=0,"",ROUND(C579/B579*100,1))</f>
        <v>57.5</v>
      </c>
      <c r="E579" s="244"/>
      <c r="F579" s="247">
        <v>2080902</v>
      </c>
      <c r="G579">
        <f>SUM(C579)</f>
        <v>46</v>
      </c>
      <c r="H579" s="247" t="s">
        <v>451</v>
      </c>
    </row>
    <row r="580" ht="20.1" customHeight="1" spans="1:8">
      <c r="A580" s="244" t="s">
        <v>452</v>
      </c>
      <c r="B580" s="249">
        <f>VLOOKUP(F580,'[14]表二（旧）'!$F$5:$G$1311,2,FALSE)</f>
        <v>10</v>
      </c>
      <c r="C580" s="157">
        <v>127</v>
      </c>
      <c r="D580" s="246">
        <f>IF(B580=0,"",ROUND(C580/B580*100,1))</f>
        <v>1270</v>
      </c>
      <c r="E580" s="244"/>
      <c r="F580" s="247">
        <v>2080903</v>
      </c>
      <c r="G580">
        <f>SUM(C580)</f>
        <v>127</v>
      </c>
      <c r="H580" s="247" t="s">
        <v>452</v>
      </c>
    </row>
    <row r="581" ht="20.1" customHeight="1" spans="1:8">
      <c r="A581" s="244" t="s">
        <v>453</v>
      </c>
      <c r="B581" s="249">
        <f>VLOOKUP(F581,'[14]表二（旧）'!$F$5:$G$1311,2,FALSE)</f>
        <v>0</v>
      </c>
      <c r="C581" s="157"/>
      <c r="D581" s="246" t="str">
        <f t="shared" ref="D581:D644" si="18">IF(B581=0,"",ROUND(C581/B581*100,1))</f>
        <v/>
      </c>
      <c r="E581" s="244"/>
      <c r="F581" s="247">
        <v>2080904</v>
      </c>
      <c r="G581">
        <f t="shared" ref="G581:G644" si="19">SUM(C581)</f>
        <v>0</v>
      </c>
      <c r="H581" s="247" t="s">
        <v>453</v>
      </c>
    </row>
    <row r="582" ht="20.1" customHeight="1" spans="1:8">
      <c r="A582" s="263" t="s">
        <v>454</v>
      </c>
      <c r="B582" s="258">
        <f>'[14]表二（旧）'!B110</f>
        <v>0</v>
      </c>
      <c r="C582" s="157"/>
      <c r="D582" s="246" t="str">
        <f>IF(B582=0,"",ROUND(C582/B582*100,1))</f>
        <v/>
      </c>
      <c r="E582" s="263"/>
      <c r="F582" s="247">
        <v>2080905</v>
      </c>
      <c r="G582">
        <f>SUM(C582)</f>
        <v>0</v>
      </c>
      <c r="H582" s="247" t="s">
        <v>454</v>
      </c>
    </row>
    <row r="583" ht="20.1" customHeight="1" spans="1:8">
      <c r="A583" s="244" t="s">
        <v>455</v>
      </c>
      <c r="B583" s="249">
        <f>VLOOKUP(F583,'[14]表二（旧）'!$F$5:$G$1311,2,FALSE)</f>
        <v>0</v>
      </c>
      <c r="C583" s="157">
        <v>317</v>
      </c>
      <c r="D583" s="246" t="str">
        <f>IF(B583=0,"",ROUND(C583/B583*100,1))</f>
        <v/>
      </c>
      <c r="E583" s="263"/>
      <c r="F583" s="247">
        <v>2080999</v>
      </c>
      <c r="G583">
        <f>SUM(C583)</f>
        <v>317</v>
      </c>
      <c r="H583" s="247" t="s">
        <v>455</v>
      </c>
    </row>
    <row r="584" ht="20.1" customHeight="1" spans="1:8">
      <c r="A584" s="244" t="s">
        <v>456</v>
      </c>
      <c r="B584" s="245">
        <f>SUM(B585:B590)</f>
        <v>525</v>
      </c>
      <c r="C584" s="245">
        <f>SUM(C585:C590)</f>
        <v>2079</v>
      </c>
      <c r="D584" s="246">
        <f>IF(B584=0,"",ROUND(C584/B584*100,1))</f>
        <v>396</v>
      </c>
      <c r="E584" s="263"/>
      <c r="F584" s="247">
        <v>20810</v>
      </c>
      <c r="G584">
        <f>SUM(C584)</f>
        <v>2079</v>
      </c>
      <c r="H584" s="247" t="s">
        <v>456</v>
      </c>
    </row>
    <row r="585" ht="20.1" customHeight="1" spans="1:8">
      <c r="A585" s="244" t="s">
        <v>457</v>
      </c>
      <c r="B585" s="249">
        <f>VLOOKUP(F585,'[14]表二（旧）'!$F$5:$G$1311,2,FALSE)</f>
        <v>93</v>
      </c>
      <c r="C585" s="157">
        <v>31</v>
      </c>
      <c r="D585" s="246">
        <f>IF(B585=0,"",ROUND(C585/B585*100,1))</f>
        <v>33.3</v>
      </c>
      <c r="E585" s="244"/>
      <c r="F585" s="247">
        <v>2081001</v>
      </c>
      <c r="G585">
        <f>SUM(C585)</f>
        <v>31</v>
      </c>
      <c r="H585" s="247" t="s">
        <v>457</v>
      </c>
    </row>
    <row r="586" ht="20.1" customHeight="1" spans="1:8">
      <c r="A586" s="244" t="s">
        <v>458</v>
      </c>
      <c r="B586" s="249">
        <f>VLOOKUP(F586,'[14]表二（旧）'!$F$5:$G$1311,2,FALSE)</f>
        <v>432</v>
      </c>
      <c r="C586" s="157">
        <v>2048</v>
      </c>
      <c r="D586" s="246">
        <f>IF(B586=0,"",ROUND(C586/B586*100,1))</f>
        <v>474.1</v>
      </c>
      <c r="E586" s="244"/>
      <c r="F586" s="247">
        <v>2081002</v>
      </c>
      <c r="G586">
        <f>SUM(C586)</f>
        <v>2048</v>
      </c>
      <c r="H586" s="247" t="s">
        <v>458</v>
      </c>
    </row>
    <row r="587" ht="20.1" customHeight="1" spans="1:8">
      <c r="A587" s="244" t="s">
        <v>459</v>
      </c>
      <c r="B587" s="249">
        <f>VLOOKUP(F587,'[14]表二（旧）'!$F$5:$G$1311,2,FALSE)</f>
        <v>0</v>
      </c>
      <c r="C587" s="157"/>
      <c r="D587" s="246" t="str">
        <f>IF(B587=0,"",ROUND(C587/B587*100,1))</f>
        <v/>
      </c>
      <c r="E587" s="244"/>
      <c r="F587" s="247">
        <v>2081003</v>
      </c>
      <c r="G587">
        <f>SUM(C587)</f>
        <v>0</v>
      </c>
      <c r="H587" s="247" t="s">
        <v>459</v>
      </c>
    </row>
    <row r="588" ht="20.1" customHeight="1" spans="1:8">
      <c r="A588" s="244" t="s">
        <v>460</v>
      </c>
      <c r="B588" s="249">
        <f>VLOOKUP(F588,'[14]表二（旧）'!$F$5:$G$1311,2,FALSE)</f>
        <v>0</v>
      </c>
      <c r="C588" s="157"/>
      <c r="D588" s="246" t="str">
        <f>IF(B588=0,"",ROUND(C588/B588*100,1))</f>
        <v/>
      </c>
      <c r="E588" s="244"/>
      <c r="F588" s="247">
        <v>2081004</v>
      </c>
      <c r="G588">
        <f>SUM(C588)</f>
        <v>0</v>
      </c>
      <c r="H588" s="247" t="s">
        <v>460</v>
      </c>
    </row>
    <row r="589" ht="20.1" customHeight="1" spans="1:8">
      <c r="A589" s="244" t="s">
        <v>461</v>
      </c>
      <c r="B589" s="249">
        <f>VLOOKUP(F589,'[14]表二（旧）'!$F$5:$G$1311,2,FALSE)</f>
        <v>0</v>
      </c>
      <c r="C589" s="157"/>
      <c r="D589" s="246" t="str">
        <f>IF(B589=0,"",ROUND(C589/B589*100,1))</f>
        <v/>
      </c>
      <c r="E589" s="244"/>
      <c r="F589" s="247">
        <v>2081005</v>
      </c>
      <c r="G589">
        <f>SUM(C589)</f>
        <v>0</v>
      </c>
      <c r="H589" s="247" t="s">
        <v>461</v>
      </c>
    </row>
    <row r="590" ht="20.1" customHeight="1" spans="1:8">
      <c r="A590" s="244" t="s">
        <v>462</v>
      </c>
      <c r="B590" s="249">
        <f>VLOOKUP(F590,'[14]表二（旧）'!$F$5:$G$1311,2,FALSE)</f>
        <v>0</v>
      </c>
      <c r="C590" s="157"/>
      <c r="D590" s="246" t="str">
        <f>IF(B590=0,"",ROUND(C590/B590*100,1))</f>
        <v/>
      </c>
      <c r="E590" s="244"/>
      <c r="F590" s="247">
        <v>2081099</v>
      </c>
      <c r="G590">
        <f>SUM(C590)</f>
        <v>0</v>
      </c>
      <c r="H590" s="247" t="s">
        <v>462</v>
      </c>
    </row>
    <row r="591" ht="20.1" customHeight="1" spans="1:8">
      <c r="A591" s="244" t="s">
        <v>463</v>
      </c>
      <c r="B591" s="245">
        <f>SUM(B592:B599)</f>
        <v>1736</v>
      </c>
      <c r="C591" s="245">
        <f>SUM(C592:C599)</f>
        <v>2016</v>
      </c>
      <c r="D591" s="246">
        <f>IF(B591=0,"",ROUND(C591/B591*100,1))</f>
        <v>116.1</v>
      </c>
      <c r="E591" s="244"/>
      <c r="F591" s="247">
        <v>20811</v>
      </c>
      <c r="G591">
        <f>SUM(C591)</f>
        <v>2016</v>
      </c>
      <c r="H591" s="247" t="s">
        <v>463</v>
      </c>
    </row>
    <row r="592" ht="20.1" customHeight="1" spans="1:8">
      <c r="A592" s="244" t="s">
        <v>44</v>
      </c>
      <c r="B592" s="249">
        <f>VLOOKUP(F592,'[14]表二（旧）'!$F$5:$G$1311,2,FALSE)</f>
        <v>162</v>
      </c>
      <c r="C592" s="157">
        <v>166</v>
      </c>
      <c r="D592" s="246">
        <f>IF(B592=0,"",ROUND(C592/B592*100,1))</f>
        <v>102.5</v>
      </c>
      <c r="E592" s="244"/>
      <c r="F592" s="247">
        <v>2081101</v>
      </c>
      <c r="G592">
        <f>SUM(C592)</f>
        <v>166</v>
      </c>
      <c r="H592" s="247" t="s">
        <v>44</v>
      </c>
    </row>
    <row r="593" ht="20.1" customHeight="1" spans="1:8">
      <c r="A593" s="244" t="s">
        <v>45</v>
      </c>
      <c r="B593" s="249">
        <f>VLOOKUP(F593,'[14]表二（旧）'!$F$5:$G$1311,2,FALSE)</f>
        <v>0</v>
      </c>
      <c r="C593" s="157"/>
      <c r="D593" s="246" t="str">
        <f>IF(B593=0,"",ROUND(C593/B593*100,1))</f>
        <v/>
      </c>
      <c r="E593" s="244"/>
      <c r="F593" s="247">
        <v>2081102</v>
      </c>
      <c r="G593">
        <f>SUM(C593)</f>
        <v>0</v>
      </c>
      <c r="H593" s="247" t="s">
        <v>45</v>
      </c>
    </row>
    <row r="594" ht="20.1" customHeight="1" spans="1:8">
      <c r="A594" s="244" t="s">
        <v>46</v>
      </c>
      <c r="B594" s="249">
        <f>VLOOKUP(F594,'[14]表二（旧）'!$F$5:$G$1311,2,FALSE)</f>
        <v>0</v>
      </c>
      <c r="C594" s="157"/>
      <c r="D594" s="246" t="str">
        <f>IF(B594=0,"",ROUND(C594/B594*100,1))</f>
        <v/>
      </c>
      <c r="E594" s="244"/>
      <c r="F594" s="247">
        <v>2081103</v>
      </c>
      <c r="G594">
        <f>SUM(C594)</f>
        <v>0</v>
      </c>
      <c r="H594" s="247" t="s">
        <v>46</v>
      </c>
    </row>
    <row r="595" ht="20.1" customHeight="1" spans="1:8">
      <c r="A595" s="244" t="s">
        <v>464</v>
      </c>
      <c r="B595" s="249">
        <f>VLOOKUP(F595,'[14]表二（旧）'!$F$5:$G$1311,2,FALSE)</f>
        <v>40</v>
      </c>
      <c r="C595" s="157"/>
      <c r="D595" s="246">
        <f>IF(B595=0,"",ROUND(C595/B595*100,1))</f>
        <v>0</v>
      </c>
      <c r="E595" s="244"/>
      <c r="F595" s="247">
        <v>2081104</v>
      </c>
      <c r="G595">
        <f>SUM(C595)</f>
        <v>0</v>
      </c>
      <c r="H595" s="247" t="s">
        <v>464</v>
      </c>
    </row>
    <row r="596" ht="20.1" customHeight="1" spans="1:8">
      <c r="A596" s="244" t="s">
        <v>465</v>
      </c>
      <c r="B596" s="249">
        <f>VLOOKUP(F596,'[14]表二（旧）'!$F$5:$G$1311,2,FALSE)</f>
        <v>0</v>
      </c>
      <c r="C596" s="157"/>
      <c r="D596" s="246" t="str">
        <f>IF(B596=0,"",ROUND(C596/B596*100,1))</f>
        <v/>
      </c>
      <c r="E596" s="244"/>
      <c r="F596" s="247">
        <v>2081105</v>
      </c>
      <c r="G596">
        <f>SUM(C596)</f>
        <v>0</v>
      </c>
      <c r="H596" s="247" t="s">
        <v>465</v>
      </c>
    </row>
    <row r="597" ht="20.1" customHeight="1" spans="1:8">
      <c r="A597" s="244" t="s">
        <v>466</v>
      </c>
      <c r="B597" s="249">
        <f>VLOOKUP(F597,'[14]表二（旧）'!$F$5:$G$1311,2,FALSE)</f>
        <v>0</v>
      </c>
      <c r="C597" s="157"/>
      <c r="D597" s="246" t="str">
        <f>IF(B597=0,"",ROUND(C597/B597*100,1))</f>
        <v/>
      </c>
      <c r="E597" s="244"/>
      <c r="F597" s="247">
        <v>2081106</v>
      </c>
      <c r="G597">
        <f>SUM(C597)</f>
        <v>0</v>
      </c>
      <c r="H597" s="247" t="s">
        <v>466</v>
      </c>
    </row>
    <row r="598" ht="20.1" customHeight="1" spans="1:8">
      <c r="A598" s="244" t="s">
        <v>467</v>
      </c>
      <c r="B598" s="249">
        <f>VLOOKUP(F598,'[14]表二（旧）'!$F$5:$G$1311,2,FALSE)</f>
        <v>1130</v>
      </c>
      <c r="C598" s="157">
        <v>1012</v>
      </c>
      <c r="D598" s="246">
        <f>IF(B598=0,"",ROUND(C598/B598*100,1))</f>
        <v>89.6</v>
      </c>
      <c r="E598" s="244"/>
      <c r="F598" s="247">
        <v>2081107</v>
      </c>
      <c r="G598">
        <f>SUM(C598)</f>
        <v>1012</v>
      </c>
      <c r="H598" s="247" t="s">
        <v>467</v>
      </c>
    </row>
    <row r="599" ht="20.1" customHeight="1" spans="1:8">
      <c r="A599" s="244" t="s">
        <v>468</v>
      </c>
      <c r="B599" s="249">
        <f>VLOOKUP(F599,'[14]表二（旧）'!$F$5:$G$1311,2,FALSE)</f>
        <v>404</v>
      </c>
      <c r="C599" s="157">
        <v>838</v>
      </c>
      <c r="D599" s="246">
        <f>IF(B599=0,"",ROUND(C599/B599*100,1))</f>
        <v>207.4</v>
      </c>
      <c r="E599" s="244"/>
      <c r="F599" s="247">
        <v>2081199</v>
      </c>
      <c r="G599">
        <f>SUM(C599)</f>
        <v>838</v>
      </c>
      <c r="H599" s="247" t="s">
        <v>468</v>
      </c>
    </row>
    <row r="600" ht="20.1" customHeight="1" spans="1:8">
      <c r="A600" s="244" t="s">
        <v>469</v>
      </c>
      <c r="B600" s="245">
        <f>SUM(B601:B604)</f>
        <v>0</v>
      </c>
      <c r="C600" s="245">
        <f>SUM(C601:C604)</f>
        <v>0</v>
      </c>
      <c r="D600" s="246" t="str">
        <f>IF(B600=0,"",ROUND(C600/B600*100,1))</f>
        <v/>
      </c>
      <c r="E600" s="244"/>
      <c r="F600" s="247">
        <v>20816</v>
      </c>
      <c r="G600">
        <f>SUM(C600)</f>
        <v>0</v>
      </c>
      <c r="H600" s="247" t="s">
        <v>469</v>
      </c>
    </row>
    <row r="601" ht="20.1" customHeight="1" spans="1:8">
      <c r="A601" s="244" t="s">
        <v>44</v>
      </c>
      <c r="B601" s="249">
        <f>VLOOKUP(F601,'[14]表二（旧）'!$F$5:$G$1311,2,FALSE)</f>
        <v>0</v>
      </c>
      <c r="C601" s="157"/>
      <c r="D601" s="246" t="str">
        <f>IF(B601=0,"",ROUND(C601/B601*100,1))</f>
        <v/>
      </c>
      <c r="E601" s="244"/>
      <c r="F601" s="247">
        <v>2081601</v>
      </c>
      <c r="G601">
        <f>SUM(C601)</f>
        <v>0</v>
      </c>
      <c r="H601" s="247" t="s">
        <v>44</v>
      </c>
    </row>
    <row r="602" ht="20.1" customHeight="1" spans="1:8">
      <c r="A602" s="244" t="s">
        <v>45</v>
      </c>
      <c r="B602" s="249">
        <f>VLOOKUP(F602,'[14]表二（旧）'!$F$5:$G$1311,2,FALSE)</f>
        <v>0</v>
      </c>
      <c r="C602" s="157"/>
      <c r="D602" s="246" t="str">
        <f>IF(B602=0,"",ROUND(C602/B602*100,1))</f>
        <v/>
      </c>
      <c r="E602" s="244"/>
      <c r="F602" s="247">
        <v>2081602</v>
      </c>
      <c r="G602">
        <f>SUM(C602)</f>
        <v>0</v>
      </c>
      <c r="H602" s="247" t="s">
        <v>45</v>
      </c>
    </row>
    <row r="603" ht="20.1" customHeight="1" spans="1:8">
      <c r="A603" s="244" t="s">
        <v>46</v>
      </c>
      <c r="B603" s="249">
        <f>VLOOKUP(F603,'[14]表二（旧）'!$F$5:$G$1311,2,FALSE)</f>
        <v>0</v>
      </c>
      <c r="C603" s="157"/>
      <c r="D603" s="246" t="str">
        <f>IF(B603=0,"",ROUND(C603/B603*100,1))</f>
        <v/>
      </c>
      <c r="E603" s="244"/>
      <c r="F603" s="247">
        <v>2081603</v>
      </c>
      <c r="G603">
        <f>SUM(C603)</f>
        <v>0</v>
      </c>
      <c r="H603" s="247" t="s">
        <v>46</v>
      </c>
    </row>
    <row r="604" ht="20.1" customHeight="1" spans="1:8">
      <c r="A604" s="244" t="s">
        <v>470</v>
      </c>
      <c r="B604" s="249">
        <f>VLOOKUP(F604,'[14]表二（旧）'!$F$5:$G$1311,2,FALSE)</f>
        <v>0</v>
      </c>
      <c r="C604" s="157"/>
      <c r="D604" s="246" t="str">
        <f>IF(B604=0,"",ROUND(C604/B604*100,1))</f>
        <v/>
      </c>
      <c r="E604" s="244"/>
      <c r="F604" s="247">
        <v>2081699</v>
      </c>
      <c r="G604">
        <f>SUM(C604)</f>
        <v>0</v>
      </c>
      <c r="H604" s="247" t="s">
        <v>470</v>
      </c>
    </row>
    <row r="605" ht="20.1" customHeight="1" spans="1:8">
      <c r="A605" s="244" t="s">
        <v>471</v>
      </c>
      <c r="B605" s="245">
        <f>SUM(B606:B607)</f>
        <v>11756</v>
      </c>
      <c r="C605" s="245">
        <f>SUM(C606:C607)</f>
        <v>8680</v>
      </c>
      <c r="D605" s="246">
        <f>IF(B605=0,"",ROUND(C605/B605*100,1))</f>
        <v>73.8</v>
      </c>
      <c r="E605" s="244"/>
      <c r="F605" s="247">
        <v>20819</v>
      </c>
      <c r="G605">
        <f>SUM(C605)</f>
        <v>8680</v>
      </c>
      <c r="H605" s="247" t="s">
        <v>471</v>
      </c>
    </row>
    <row r="606" ht="20.1" customHeight="1" spans="1:8">
      <c r="A606" s="244" t="s">
        <v>472</v>
      </c>
      <c r="B606" s="249">
        <f>VLOOKUP(F606,'[14]表二（旧）'!$F$5:$G$1311,2,FALSE)</f>
        <v>2955</v>
      </c>
      <c r="C606" s="157">
        <v>2500</v>
      </c>
      <c r="D606" s="246">
        <f>IF(B606=0,"",ROUND(C606/B606*100,1))</f>
        <v>84.6</v>
      </c>
      <c r="E606" s="244"/>
      <c r="F606" s="247">
        <v>2081901</v>
      </c>
      <c r="G606">
        <f>SUM(C606)</f>
        <v>2500</v>
      </c>
      <c r="H606" s="247" t="s">
        <v>472</v>
      </c>
    </row>
    <row r="607" ht="20.1" customHeight="1" spans="1:8">
      <c r="A607" s="244" t="s">
        <v>473</v>
      </c>
      <c r="B607" s="249">
        <f>VLOOKUP(F607,'[14]表二（旧）'!$F$5:$G$1311,2,FALSE)</f>
        <v>8801</v>
      </c>
      <c r="C607" s="157">
        <v>6180</v>
      </c>
      <c r="D607" s="246">
        <f>IF(B607=0,"",ROUND(C607/B607*100,1))</f>
        <v>70.2</v>
      </c>
      <c r="E607" s="244"/>
      <c r="F607" s="247">
        <v>2081902</v>
      </c>
      <c r="G607">
        <f>SUM(C607)</f>
        <v>6180</v>
      </c>
      <c r="H607" s="247" t="s">
        <v>473</v>
      </c>
    </row>
    <row r="608" ht="20.1" customHeight="1" spans="1:8">
      <c r="A608" s="244" t="s">
        <v>474</v>
      </c>
      <c r="B608" s="245">
        <f>SUM(B609:B610)</f>
        <v>372</v>
      </c>
      <c r="C608" s="245">
        <f>SUM(C609:C610)</f>
        <v>300</v>
      </c>
      <c r="D608" s="246">
        <f>IF(B608=0,"",ROUND(C608/B608*100,1))</f>
        <v>80.6</v>
      </c>
      <c r="E608" s="244"/>
      <c r="F608" s="247">
        <v>20820</v>
      </c>
      <c r="G608">
        <f>SUM(C608)</f>
        <v>300</v>
      </c>
      <c r="H608" s="247" t="s">
        <v>474</v>
      </c>
    </row>
    <row r="609" ht="20.1" customHeight="1" spans="1:8">
      <c r="A609" s="244" t="s">
        <v>475</v>
      </c>
      <c r="B609" s="249">
        <f>VLOOKUP(F609,'[14]表二（旧）'!$F$5:$G$1311,2,FALSE)</f>
        <v>302</v>
      </c>
      <c r="C609" s="157">
        <v>300</v>
      </c>
      <c r="D609" s="246">
        <f>IF(B609=0,"",ROUND(C609/B609*100,1))</f>
        <v>99.3</v>
      </c>
      <c r="E609" s="244"/>
      <c r="F609" s="247">
        <v>2082001</v>
      </c>
      <c r="G609">
        <f>SUM(C609)</f>
        <v>300</v>
      </c>
      <c r="H609" s="247" t="s">
        <v>475</v>
      </c>
    </row>
    <row r="610" ht="20.1" customHeight="1" spans="1:8">
      <c r="A610" s="244" t="s">
        <v>476</v>
      </c>
      <c r="B610" s="249">
        <f>VLOOKUP(F610,'[14]表二（旧）'!$F$5:$G$1311,2,FALSE)</f>
        <v>70</v>
      </c>
      <c r="C610" s="157"/>
      <c r="D610" s="246">
        <f>IF(B610=0,"",ROUND(C610/B610*100,1))</f>
        <v>0</v>
      </c>
      <c r="E610" s="244"/>
      <c r="F610" s="247">
        <v>2082002</v>
      </c>
      <c r="G610">
        <f>SUM(C610)</f>
        <v>0</v>
      </c>
      <c r="H610" s="247" t="s">
        <v>476</v>
      </c>
    </row>
    <row r="611" ht="20.1" customHeight="1" spans="1:8">
      <c r="A611" s="244" t="s">
        <v>477</v>
      </c>
      <c r="B611" s="245">
        <f>SUM(B612:B613)</f>
        <v>5320</v>
      </c>
      <c r="C611" s="245">
        <f>SUM(C612:C613)</f>
        <v>4856</v>
      </c>
      <c r="D611" s="246">
        <f>IF(B611=0,"",ROUND(C611/B611*100,1))</f>
        <v>91.3</v>
      </c>
      <c r="E611" s="244"/>
      <c r="F611" s="247">
        <v>20821</v>
      </c>
      <c r="G611">
        <f>SUM(C611)</f>
        <v>4856</v>
      </c>
      <c r="H611" s="247" t="s">
        <v>477</v>
      </c>
    </row>
    <row r="612" ht="20.1" customHeight="1" spans="1:8">
      <c r="A612" s="244" t="s">
        <v>478</v>
      </c>
      <c r="B612" s="249">
        <f>VLOOKUP(F612,'[14]表二（旧）'!$F$5:$G$1311,2,FALSE)</f>
        <v>0</v>
      </c>
      <c r="C612" s="157"/>
      <c r="D612" s="246" t="str">
        <f>IF(B612=0,"",ROUND(C612/B612*100,1))</f>
        <v/>
      </c>
      <c r="E612" s="244"/>
      <c r="F612" s="247">
        <v>2082101</v>
      </c>
      <c r="G612">
        <f>SUM(C612)</f>
        <v>0</v>
      </c>
      <c r="H612" s="247" t="s">
        <v>478</v>
      </c>
    </row>
    <row r="613" ht="20.1" customHeight="1" spans="1:8">
      <c r="A613" s="244" t="s">
        <v>479</v>
      </c>
      <c r="B613" s="249">
        <f>VLOOKUP(F613,'[14]表二（旧）'!$F$5:$G$1311,2,FALSE)</f>
        <v>5320</v>
      </c>
      <c r="C613" s="157">
        <v>4856</v>
      </c>
      <c r="D613" s="246">
        <f>IF(B613=0,"",ROUND(C613/B613*100,1))</f>
        <v>91.3</v>
      </c>
      <c r="E613" s="244"/>
      <c r="F613" s="247">
        <v>2082102</v>
      </c>
      <c r="G613">
        <f>SUM(C613)</f>
        <v>4856</v>
      </c>
      <c r="H613" s="247" t="s">
        <v>479</v>
      </c>
    </row>
    <row r="614" ht="20.1" customHeight="1" spans="1:8">
      <c r="A614" s="244" t="s">
        <v>480</v>
      </c>
      <c r="B614" s="245">
        <f>SUM(B615:B616)</f>
        <v>0</v>
      </c>
      <c r="C614" s="245">
        <f>SUM(C615:C616)</f>
        <v>0</v>
      </c>
      <c r="D614" s="246" t="str">
        <f>IF(B614=0,"",ROUND(C614/B614*100,1))</f>
        <v/>
      </c>
      <c r="E614" s="244"/>
      <c r="F614" s="247">
        <v>20824</v>
      </c>
      <c r="G614">
        <f>SUM(C614)</f>
        <v>0</v>
      </c>
      <c r="H614" s="247" t="s">
        <v>480</v>
      </c>
    </row>
    <row r="615" ht="20.1" customHeight="1" spans="1:8">
      <c r="A615" s="244" t="s">
        <v>481</v>
      </c>
      <c r="B615" s="249">
        <f>VLOOKUP(F615,'[14]表二（旧）'!$F$5:$G$1311,2,FALSE)</f>
        <v>0</v>
      </c>
      <c r="C615" s="157"/>
      <c r="D615" s="246" t="str">
        <f>IF(B615=0,"",ROUND(C615/B615*100,1))</f>
        <v/>
      </c>
      <c r="E615" s="244"/>
      <c r="F615" s="247">
        <v>2082401</v>
      </c>
      <c r="G615">
        <f>SUM(C615)</f>
        <v>0</v>
      </c>
      <c r="H615" s="247" t="s">
        <v>482</v>
      </c>
    </row>
    <row r="616" ht="20.1" customHeight="1" spans="1:8">
      <c r="A616" s="244" t="s">
        <v>483</v>
      </c>
      <c r="B616" s="249">
        <f>VLOOKUP(F616,'[14]表二（旧）'!$F$5:$G$1311,2,FALSE)</f>
        <v>0</v>
      </c>
      <c r="C616" s="157"/>
      <c r="D616" s="246" t="str">
        <f>IF(B616=0,"",ROUND(C616/B616*100,1))</f>
        <v/>
      </c>
      <c r="E616" s="244"/>
      <c r="F616" s="247">
        <v>2082402</v>
      </c>
      <c r="G616">
        <f>SUM(C616)</f>
        <v>0</v>
      </c>
      <c r="H616" s="247" t="s">
        <v>483</v>
      </c>
    </row>
    <row r="617" ht="20.1" customHeight="1" spans="1:8">
      <c r="A617" s="244" t="s">
        <v>484</v>
      </c>
      <c r="B617" s="245">
        <f>SUM(B618:B619)</f>
        <v>0</v>
      </c>
      <c r="C617" s="245">
        <f>SUM(C618:C619)</f>
        <v>0</v>
      </c>
      <c r="D617" s="246" t="str">
        <f>IF(B617=0,"",ROUND(C617/B617*100,1))</f>
        <v/>
      </c>
      <c r="E617" s="244"/>
      <c r="F617" s="247">
        <v>20825</v>
      </c>
      <c r="G617">
        <f>SUM(C617)</f>
        <v>0</v>
      </c>
      <c r="H617" s="247" t="s">
        <v>484</v>
      </c>
    </row>
    <row r="618" ht="20.1" customHeight="1" spans="1:8">
      <c r="A618" s="244" t="s">
        <v>485</v>
      </c>
      <c r="B618" s="249">
        <f>VLOOKUP(F618,'[14]表二（旧）'!$F$5:$G$1311,2,FALSE)</f>
        <v>0</v>
      </c>
      <c r="C618" s="157"/>
      <c r="D618" s="246" t="str">
        <f>IF(B618=0,"",ROUND(C618/B618*100,1))</f>
        <v/>
      </c>
      <c r="E618" s="244"/>
      <c r="F618" s="247">
        <v>2082501</v>
      </c>
      <c r="G618">
        <f>SUM(C618)</f>
        <v>0</v>
      </c>
      <c r="H618" s="247" t="s">
        <v>485</v>
      </c>
    </row>
    <row r="619" ht="20.1" customHeight="1" spans="1:8">
      <c r="A619" s="244" t="s">
        <v>486</v>
      </c>
      <c r="B619" s="249">
        <f>VLOOKUP(F619,'[14]表二（旧）'!$F$5:$G$1311,2,FALSE)</f>
        <v>0</v>
      </c>
      <c r="C619" s="157"/>
      <c r="D619" s="246" t="str">
        <f>IF(B619=0,"",ROUND(C619/B619*100,1))</f>
        <v/>
      </c>
      <c r="E619" s="244"/>
      <c r="F619" s="247">
        <v>2082502</v>
      </c>
      <c r="G619">
        <f>SUM(C619)</f>
        <v>0</v>
      </c>
      <c r="H619" s="247" t="s">
        <v>486</v>
      </c>
    </row>
    <row r="620" ht="20.1" customHeight="1" spans="1:8">
      <c r="A620" s="244" t="s">
        <v>487</v>
      </c>
      <c r="B620" s="245">
        <f>SUM(B621:B623)</f>
        <v>22882</v>
      </c>
      <c r="C620" s="245">
        <f>SUM(C621:C623)</f>
        <v>20582</v>
      </c>
      <c r="D620" s="246">
        <f>IF(B620=0,"",ROUND(C620/B620*100,1))</f>
        <v>89.9</v>
      </c>
      <c r="E620" s="244"/>
      <c r="F620" s="247">
        <v>20826</v>
      </c>
      <c r="G620">
        <f>SUM(C620)</f>
        <v>20582</v>
      </c>
      <c r="H620" s="247" t="s">
        <v>487</v>
      </c>
    </row>
    <row r="621" ht="20.1" customHeight="1" spans="1:8">
      <c r="A621" s="244" t="s">
        <v>488</v>
      </c>
      <c r="B621" s="249">
        <f>VLOOKUP(F621,'[14]表二（旧）'!$F$5:$G$1311,2,FALSE)</f>
        <v>0</v>
      </c>
      <c r="C621" s="157"/>
      <c r="D621" s="246" t="str">
        <f>IF(B621=0,"",ROUND(C621/B621*100,1))</f>
        <v/>
      </c>
      <c r="E621" s="244"/>
      <c r="F621" s="247">
        <v>2082601</v>
      </c>
      <c r="G621">
        <f>SUM(C621)</f>
        <v>0</v>
      </c>
      <c r="H621" s="247" t="s">
        <v>488</v>
      </c>
    </row>
    <row r="622" ht="20.1" customHeight="1" spans="1:8">
      <c r="A622" s="244" t="s">
        <v>489</v>
      </c>
      <c r="B622" s="249">
        <f>VLOOKUP(F622,'[14]表二（旧）'!$F$5:$G$1311,2,FALSE)</f>
        <v>21063</v>
      </c>
      <c r="C622" s="157">
        <v>20582</v>
      </c>
      <c r="D622" s="246">
        <f>IF(B622=0,"",ROUND(C622/B622*100,1))</f>
        <v>97.7</v>
      </c>
      <c r="E622" s="244"/>
      <c r="F622" s="247">
        <v>2082602</v>
      </c>
      <c r="G622">
        <f>SUM(C622)</f>
        <v>20582</v>
      </c>
      <c r="H622" s="247" t="s">
        <v>489</v>
      </c>
    </row>
    <row r="623" ht="20.1" customHeight="1" spans="1:8">
      <c r="A623" s="244" t="s">
        <v>490</v>
      </c>
      <c r="B623" s="249">
        <f>VLOOKUP(F623,'[14]表二（旧）'!$F$5:$G$1311,2,FALSE)</f>
        <v>1819</v>
      </c>
      <c r="C623" s="157"/>
      <c r="D623" s="246">
        <f>IF(B623=0,"",ROUND(C623/B623*100,1))</f>
        <v>0</v>
      </c>
      <c r="E623" s="244"/>
      <c r="F623" s="247">
        <v>2082699</v>
      </c>
      <c r="G623">
        <f>SUM(C623)</f>
        <v>0</v>
      </c>
      <c r="H623" s="247" t="s">
        <v>490</v>
      </c>
    </row>
    <row r="624" ht="20.1" customHeight="1" spans="1:8">
      <c r="A624" s="244" t="s">
        <v>491</v>
      </c>
      <c r="B624" s="245">
        <f>SUM(B625:B628)</f>
        <v>270</v>
      </c>
      <c r="C624" s="245">
        <f>SUM(C625:C628)</f>
        <v>720</v>
      </c>
      <c r="D624" s="246">
        <f>IF(B624=0,"",ROUND(C624/B624*100,1))</f>
        <v>266.7</v>
      </c>
      <c r="E624" s="244"/>
      <c r="F624" s="247">
        <v>20827</v>
      </c>
      <c r="G624">
        <f>SUM(C624)</f>
        <v>720</v>
      </c>
      <c r="H624" s="247" t="s">
        <v>491</v>
      </c>
    </row>
    <row r="625" ht="20.1" customHeight="1" spans="1:8">
      <c r="A625" s="244" t="s">
        <v>492</v>
      </c>
      <c r="B625" s="249">
        <f>VLOOKUP(F625,'[14]表二（旧）'!$F$5:$G$1311,2,FALSE)</f>
        <v>0</v>
      </c>
      <c r="C625" s="157">
        <v>400</v>
      </c>
      <c r="D625" s="246" t="str">
        <f>IF(B625=0,"",ROUND(C625/B625*100,1))</f>
        <v/>
      </c>
      <c r="E625" s="244"/>
      <c r="F625" s="247">
        <v>2082701</v>
      </c>
      <c r="G625">
        <f>SUM(C625)</f>
        <v>400</v>
      </c>
      <c r="H625" s="247" t="s">
        <v>492</v>
      </c>
    </row>
    <row r="626" ht="20.1" customHeight="1" spans="1:8">
      <c r="A626" s="244" t="s">
        <v>493</v>
      </c>
      <c r="B626" s="249">
        <f>VLOOKUP(F626,'[14]表二（旧）'!$F$5:$G$1311,2,FALSE)</f>
        <v>150</v>
      </c>
      <c r="C626" s="157">
        <v>200</v>
      </c>
      <c r="D626" s="246">
        <f>IF(B626=0,"",ROUND(C626/B626*100,1))</f>
        <v>133.3</v>
      </c>
      <c r="E626" s="244"/>
      <c r="F626" s="247">
        <v>2082702</v>
      </c>
      <c r="G626">
        <f>SUM(C626)</f>
        <v>200</v>
      </c>
      <c r="H626" s="247" t="s">
        <v>493</v>
      </c>
    </row>
    <row r="627" ht="20.1" customHeight="1" spans="1:8">
      <c r="A627" s="244" t="s">
        <v>494</v>
      </c>
      <c r="B627" s="249">
        <f>VLOOKUP(F627,'[14]表二（旧）'!$F$5:$G$1311,2,FALSE)</f>
        <v>120</v>
      </c>
      <c r="C627" s="157">
        <v>120</v>
      </c>
      <c r="D627" s="246">
        <f>IF(B627=0,"",ROUND(C627/B627*100,1))</f>
        <v>100</v>
      </c>
      <c r="E627" s="244"/>
      <c r="F627" s="247">
        <v>2082703</v>
      </c>
      <c r="G627">
        <f>SUM(C627)</f>
        <v>120</v>
      </c>
      <c r="H627" s="247" t="s">
        <v>494</v>
      </c>
    </row>
    <row r="628" ht="20.1" customHeight="1" spans="1:8">
      <c r="A628" s="244" t="s">
        <v>495</v>
      </c>
      <c r="B628" s="249">
        <f>VLOOKUP(F628,'[14]表二（旧）'!$F$5:$G$1311,2,FALSE)</f>
        <v>0</v>
      </c>
      <c r="C628" s="157"/>
      <c r="D628" s="246" t="str">
        <f>IF(B628=0,"",ROUND(C628/B628*100,1))</f>
        <v/>
      </c>
      <c r="E628" s="263"/>
      <c r="F628" s="247">
        <v>2082799</v>
      </c>
      <c r="G628">
        <f>SUM(C628)</f>
        <v>0</v>
      </c>
      <c r="H628" s="247" t="s">
        <v>495</v>
      </c>
    </row>
    <row r="629" ht="20.1" customHeight="1" spans="1:8">
      <c r="A629" s="265" t="s">
        <v>496</v>
      </c>
      <c r="B629" s="245">
        <f>SUM(B630:B636)</f>
        <v>0</v>
      </c>
      <c r="C629" s="245">
        <f>SUM(C630:C636)</f>
        <v>60</v>
      </c>
      <c r="D629" s="246" t="str">
        <f>IF(B629=0,"",ROUND(C629/B629*100,1))</f>
        <v/>
      </c>
      <c r="E629" s="244"/>
      <c r="F629" s="247">
        <v>20828</v>
      </c>
      <c r="G629">
        <f>SUM(C629)</f>
        <v>60</v>
      </c>
      <c r="H629" s="247" t="s">
        <v>496</v>
      </c>
    </row>
    <row r="630" ht="20.1" customHeight="1" spans="1:8">
      <c r="A630" s="263" t="s">
        <v>44</v>
      </c>
      <c r="B630" s="157"/>
      <c r="C630" s="157"/>
      <c r="D630" s="246" t="str">
        <f>IF(B630=0,"",ROUND(C630/B630*100,1))</f>
        <v/>
      </c>
      <c r="E630" s="244"/>
      <c r="F630" s="247">
        <v>2082801</v>
      </c>
      <c r="G630">
        <f>SUM(C630)</f>
        <v>0</v>
      </c>
      <c r="H630" s="247" t="s">
        <v>44</v>
      </c>
    </row>
    <row r="631" ht="20.1" customHeight="1" spans="1:8">
      <c r="A631" s="263" t="s">
        <v>45</v>
      </c>
      <c r="B631" s="157"/>
      <c r="C631" s="157"/>
      <c r="D631" s="246" t="str">
        <f>IF(B631=0,"",ROUND(C631/B631*100,1))</f>
        <v/>
      </c>
      <c r="E631" s="244"/>
      <c r="F631" s="247">
        <v>2082802</v>
      </c>
      <c r="G631">
        <f>SUM(C631)</f>
        <v>0</v>
      </c>
      <c r="H631" s="247" t="s">
        <v>45</v>
      </c>
    </row>
    <row r="632" ht="20.1" customHeight="1" spans="1:8">
      <c r="A632" s="263" t="s">
        <v>46</v>
      </c>
      <c r="B632" s="157"/>
      <c r="C632" s="157"/>
      <c r="D632" s="246" t="str">
        <f>IF(B632=0,"",ROUND(C632/B632*100,1))</f>
        <v/>
      </c>
      <c r="E632" s="244"/>
      <c r="F632" s="247">
        <v>2082803</v>
      </c>
      <c r="G632">
        <f>SUM(C632)</f>
        <v>0</v>
      </c>
      <c r="H632" s="247" t="s">
        <v>46</v>
      </c>
    </row>
    <row r="633" ht="20.1" customHeight="1" spans="1:8">
      <c r="A633" s="263" t="s">
        <v>497</v>
      </c>
      <c r="B633" s="258">
        <f>VLOOKUP(2080204,'[14]表二（旧）'!$F$5:$G$1311,2,FALSE)</f>
        <v>0</v>
      </c>
      <c r="C633" s="157">
        <v>60</v>
      </c>
      <c r="D633" s="246" t="str">
        <f>IF(B633=0,"",ROUND(C633/B633*100,1))</f>
        <v/>
      </c>
      <c r="E633" s="244"/>
      <c r="F633" s="247">
        <v>2082804</v>
      </c>
      <c r="G633">
        <f>SUM(C633)</f>
        <v>60</v>
      </c>
      <c r="H633" s="247" t="s">
        <v>497</v>
      </c>
    </row>
    <row r="634" ht="20.1" customHeight="1" spans="1:8">
      <c r="A634" s="263" t="s">
        <v>498</v>
      </c>
      <c r="B634" s="258">
        <f>VLOOKUP(2080209,'[14]表二（旧）'!$F$5:$G$1311,2,FALSE)</f>
        <v>0</v>
      </c>
      <c r="C634" s="157"/>
      <c r="D634" s="246" t="str">
        <f>IF(B634=0,"",ROUND(C634/B634*100,1))</f>
        <v/>
      </c>
      <c r="E634" s="244"/>
      <c r="F634" s="247">
        <v>2082805</v>
      </c>
      <c r="G634">
        <f>SUM(C634)</f>
        <v>0</v>
      </c>
      <c r="H634" s="247" t="s">
        <v>498</v>
      </c>
    </row>
    <row r="635" ht="20.1" customHeight="1" spans="1:8">
      <c r="A635" s="263" t="s">
        <v>53</v>
      </c>
      <c r="B635" s="157"/>
      <c r="C635" s="157"/>
      <c r="D635" s="246" t="str">
        <f>IF(B635=0,"",ROUND(C635/B635*100,1))</f>
        <v/>
      </c>
      <c r="E635" s="244"/>
      <c r="F635" s="247">
        <v>2082850</v>
      </c>
      <c r="G635">
        <f>SUM(C635)</f>
        <v>0</v>
      </c>
      <c r="H635" s="247" t="s">
        <v>53</v>
      </c>
    </row>
    <row r="636" ht="20.1" customHeight="1" spans="1:8">
      <c r="A636" s="263" t="s">
        <v>499</v>
      </c>
      <c r="B636" s="157"/>
      <c r="C636" s="157"/>
      <c r="D636" s="246" t="str">
        <f>IF(B636=0,"",ROUND(C636/B636*100,1))</f>
        <v/>
      </c>
      <c r="E636" s="244"/>
      <c r="F636" s="247">
        <v>2082899</v>
      </c>
      <c r="G636">
        <f>SUM(C636)</f>
        <v>0</v>
      </c>
      <c r="H636" s="247" t="s">
        <v>499</v>
      </c>
    </row>
    <row r="637" ht="20.1" customHeight="1" spans="1:8">
      <c r="A637" s="244" t="s">
        <v>500</v>
      </c>
      <c r="B637" s="249">
        <f>VLOOKUP(F637,'[14]表二（旧）'!$F$5:$G$1311,2,FALSE)</f>
        <v>222</v>
      </c>
      <c r="C637" s="157"/>
      <c r="D637" s="246">
        <f>IF(B637=0,"",ROUND(C637/B637*100,1))</f>
        <v>0</v>
      </c>
      <c r="E637" s="244"/>
      <c r="F637" s="247">
        <v>20899</v>
      </c>
      <c r="G637">
        <f>SUM(C637)</f>
        <v>0</v>
      </c>
      <c r="H637" s="247" t="s">
        <v>500</v>
      </c>
    </row>
    <row r="638" ht="20.1" customHeight="1" spans="1:8">
      <c r="A638" s="244" t="s">
        <v>501</v>
      </c>
      <c r="B638" s="245">
        <f>SUM(B639,B644,B657,B661,B673,B676,B680,B685,B689,B693,B696,B705,B707,)</f>
        <v>89486</v>
      </c>
      <c r="C638" s="245">
        <f>SUM(C639,C644,C657,C661,C673,C676,C680,C685,C689,C693,C696,C705,C707,)</f>
        <v>81748</v>
      </c>
      <c r="D638" s="246">
        <f>IF(B638=0,"",ROUND(C638/B638*100,1))</f>
        <v>91.4</v>
      </c>
      <c r="E638" s="244"/>
      <c r="F638" s="247">
        <v>210</v>
      </c>
      <c r="G638">
        <f>SUM(C638)</f>
        <v>81748</v>
      </c>
      <c r="H638" s="247" t="s">
        <v>502</v>
      </c>
    </row>
    <row r="639" ht="20.1" customHeight="1" spans="1:8">
      <c r="A639" s="244" t="s">
        <v>503</v>
      </c>
      <c r="B639" s="245">
        <f>SUM(B640:B643)</f>
        <v>1489</v>
      </c>
      <c r="C639" s="245">
        <f>SUM(C640:C643)</f>
        <v>861</v>
      </c>
      <c r="D639" s="246">
        <f>IF(B639=0,"",ROUND(C639/B639*100,1))</f>
        <v>57.8</v>
      </c>
      <c r="E639" s="244"/>
      <c r="F639" s="247">
        <v>21001</v>
      </c>
      <c r="G639">
        <f>SUM(C639)</f>
        <v>861</v>
      </c>
      <c r="H639" s="247" t="s">
        <v>504</v>
      </c>
    </row>
    <row r="640" ht="20.1" customHeight="1" spans="1:8">
      <c r="A640" s="244" t="s">
        <v>44</v>
      </c>
      <c r="B640" s="249">
        <f>VLOOKUP(F640,'[14]表二（旧）'!$F$5:$G$1311,2,FALSE)</f>
        <v>652</v>
      </c>
      <c r="C640" s="157">
        <v>627</v>
      </c>
      <c r="D640" s="246">
        <f>IF(B640=0,"",ROUND(C640/B640*100,1))</f>
        <v>96.2</v>
      </c>
      <c r="E640" s="244"/>
      <c r="F640" s="247">
        <v>2100101</v>
      </c>
      <c r="G640">
        <f>SUM(C640)</f>
        <v>627</v>
      </c>
      <c r="H640" s="247" t="s">
        <v>44</v>
      </c>
    </row>
    <row r="641" ht="20.1" customHeight="1" spans="1:8">
      <c r="A641" s="244" t="s">
        <v>45</v>
      </c>
      <c r="B641" s="249">
        <f>VLOOKUP(F641,'[14]表二（旧）'!$F$5:$G$1311,2,FALSE)</f>
        <v>565</v>
      </c>
      <c r="C641" s="157"/>
      <c r="D641" s="246">
        <f>IF(B641=0,"",ROUND(C641/B641*100,1))</f>
        <v>0</v>
      </c>
      <c r="E641" s="244"/>
      <c r="F641" s="247">
        <v>2100102</v>
      </c>
      <c r="G641">
        <f>SUM(C641)</f>
        <v>0</v>
      </c>
      <c r="H641" s="247" t="s">
        <v>45</v>
      </c>
    </row>
    <row r="642" ht="20.1" customHeight="1" spans="1:8">
      <c r="A642" s="244" t="s">
        <v>46</v>
      </c>
      <c r="B642" s="249">
        <f>VLOOKUP(F642,'[14]表二（旧）'!$F$5:$G$1311,2,FALSE)</f>
        <v>0</v>
      </c>
      <c r="C642" s="157"/>
      <c r="D642" s="246" t="str">
        <f>IF(B642=0,"",ROUND(C642/B642*100,1))</f>
        <v/>
      </c>
      <c r="E642" s="244"/>
      <c r="F642" s="247">
        <v>2100103</v>
      </c>
      <c r="G642">
        <f>SUM(C642)</f>
        <v>0</v>
      </c>
      <c r="H642" s="247" t="s">
        <v>46</v>
      </c>
    </row>
    <row r="643" ht="20.1" customHeight="1" spans="1:8">
      <c r="A643" s="244" t="s">
        <v>505</v>
      </c>
      <c r="B643" s="249">
        <f>VLOOKUP(F643,'[14]表二（旧）'!$F$5:$G$1311,2,FALSE)</f>
        <v>272</v>
      </c>
      <c r="C643" s="157">
        <v>234</v>
      </c>
      <c r="D643" s="246">
        <f>IF(B643=0,"",ROUND(C643/B643*100,1))</f>
        <v>86</v>
      </c>
      <c r="E643" s="244"/>
      <c r="F643" s="247">
        <v>2100199</v>
      </c>
      <c r="G643">
        <f>SUM(C643)</f>
        <v>234</v>
      </c>
      <c r="H643" s="247" t="s">
        <v>506</v>
      </c>
    </row>
    <row r="644" ht="20.1" customHeight="1" spans="1:8">
      <c r="A644" s="244" t="s">
        <v>507</v>
      </c>
      <c r="B644" s="245">
        <f>SUM(B645:B656)</f>
        <v>807</v>
      </c>
      <c r="C644" s="245">
        <f>SUM(C645:C656)</f>
        <v>3492</v>
      </c>
      <c r="D644" s="246">
        <f>IF(B644=0,"",ROUND(C644/B644*100,1))</f>
        <v>432.7</v>
      </c>
      <c r="E644" s="244"/>
      <c r="F644" s="247">
        <v>21002</v>
      </c>
      <c r="G644">
        <f>SUM(C644)</f>
        <v>3492</v>
      </c>
      <c r="H644" s="247" t="s">
        <v>507</v>
      </c>
    </row>
    <row r="645" ht="20.1" customHeight="1" spans="1:8">
      <c r="A645" s="244" t="s">
        <v>508</v>
      </c>
      <c r="B645" s="249">
        <f>VLOOKUP(F645,'[14]表二（旧）'!$F$5:$G$1311,2,FALSE)</f>
        <v>571</v>
      </c>
      <c r="C645" s="157">
        <v>2619</v>
      </c>
      <c r="D645" s="246">
        <f t="shared" ref="D645:D708" si="20">IF(B645=0,"",ROUND(C645/B645*100,1))</f>
        <v>458.7</v>
      </c>
      <c r="E645" s="244"/>
      <c r="F645" s="247">
        <v>2100201</v>
      </c>
      <c r="G645">
        <f t="shared" ref="G645:G708" si="21">SUM(C645)</f>
        <v>2619</v>
      </c>
      <c r="H645" s="247" t="s">
        <v>508</v>
      </c>
    </row>
    <row r="646" ht="20.1" customHeight="1" spans="1:8">
      <c r="A646" s="244" t="s">
        <v>509</v>
      </c>
      <c r="B646" s="249">
        <f>VLOOKUP(F646,'[14]表二（旧）'!$F$5:$G$1311,2,FALSE)</f>
        <v>0</v>
      </c>
      <c r="C646" s="157"/>
      <c r="D646" s="246" t="str">
        <f>IF(B646=0,"",ROUND(C646/B646*100,1))</f>
        <v/>
      </c>
      <c r="E646" s="263"/>
      <c r="F646" s="247">
        <v>2100202</v>
      </c>
      <c r="G646">
        <f>SUM(C646)</f>
        <v>0</v>
      </c>
      <c r="H646" s="247" t="s">
        <v>509</v>
      </c>
    </row>
    <row r="647" ht="20.1" customHeight="1" spans="1:8">
      <c r="A647" s="244" t="s">
        <v>510</v>
      </c>
      <c r="B647" s="249">
        <f>VLOOKUP(F647,'[14]表二（旧）'!$F$5:$G$1311,2,FALSE)</f>
        <v>0</v>
      </c>
      <c r="C647" s="157"/>
      <c r="D647" s="246" t="str">
        <f>IF(B647=0,"",ROUND(C647/B647*100,1))</f>
        <v/>
      </c>
      <c r="E647" s="263"/>
      <c r="F647" s="247">
        <v>2100203</v>
      </c>
      <c r="G647">
        <f>SUM(C647)</f>
        <v>0</v>
      </c>
      <c r="H647" s="247" t="s">
        <v>510</v>
      </c>
    </row>
    <row r="648" ht="20.1" customHeight="1" spans="1:8">
      <c r="A648" s="244" t="s">
        <v>511</v>
      </c>
      <c r="B648" s="249">
        <f>VLOOKUP(F648,'[14]表二（旧）'!$F$5:$G$1311,2,FALSE)</f>
        <v>0</v>
      </c>
      <c r="C648" s="157"/>
      <c r="D648" s="246" t="str">
        <f>IF(B648=0,"",ROUND(C648/B648*100,1))</f>
        <v/>
      </c>
      <c r="E648" s="263"/>
      <c r="F648" s="247">
        <v>2100204</v>
      </c>
      <c r="G648">
        <f>SUM(C648)</f>
        <v>0</v>
      </c>
      <c r="H648" s="247" t="s">
        <v>511</v>
      </c>
    </row>
    <row r="649" ht="20.1" customHeight="1" spans="1:8">
      <c r="A649" s="244" t="s">
        <v>512</v>
      </c>
      <c r="B649" s="249">
        <f>VLOOKUP(F649,'[14]表二（旧）'!$F$5:$G$1311,2,FALSE)</f>
        <v>0</v>
      </c>
      <c r="C649" s="157"/>
      <c r="D649" s="246" t="str">
        <f>IF(B649=0,"",ROUND(C649/B649*100,1))</f>
        <v/>
      </c>
      <c r="E649" s="244"/>
      <c r="F649" s="247">
        <v>2100205</v>
      </c>
      <c r="G649">
        <f>SUM(C649)</f>
        <v>0</v>
      </c>
      <c r="H649" s="247" t="s">
        <v>512</v>
      </c>
    </row>
    <row r="650" ht="20.1" customHeight="1" spans="1:8">
      <c r="A650" s="244" t="s">
        <v>513</v>
      </c>
      <c r="B650" s="249">
        <f>VLOOKUP(F650,'[14]表二（旧）'!$F$5:$G$1311,2,FALSE)</f>
        <v>0</v>
      </c>
      <c r="C650" s="157"/>
      <c r="D650" s="246" t="str">
        <f>IF(B650=0,"",ROUND(C650/B650*100,1))</f>
        <v/>
      </c>
      <c r="E650" s="244"/>
      <c r="F650" s="247">
        <v>2100206</v>
      </c>
      <c r="G650">
        <f>SUM(C650)</f>
        <v>0</v>
      </c>
      <c r="H650" s="247" t="s">
        <v>513</v>
      </c>
    </row>
    <row r="651" ht="20.1" customHeight="1" spans="1:8">
      <c r="A651" s="244" t="s">
        <v>514</v>
      </c>
      <c r="B651" s="249">
        <f>VLOOKUP(F651,'[14]表二（旧）'!$F$5:$G$1311,2,FALSE)</f>
        <v>0</v>
      </c>
      <c r="C651" s="157"/>
      <c r="D651" s="246" t="str">
        <f>IF(B651=0,"",ROUND(C651/B651*100,1))</f>
        <v/>
      </c>
      <c r="E651" s="244"/>
      <c r="F651" s="247">
        <v>2100207</v>
      </c>
      <c r="G651">
        <f>SUM(C651)</f>
        <v>0</v>
      </c>
      <c r="H651" s="247" t="s">
        <v>514</v>
      </c>
    </row>
    <row r="652" ht="20.1" customHeight="1" spans="1:8">
      <c r="A652" s="244" t="s">
        <v>515</v>
      </c>
      <c r="B652" s="249">
        <f>VLOOKUP(F652,'[14]表二（旧）'!$F$5:$G$1311,2,FALSE)</f>
        <v>0</v>
      </c>
      <c r="C652" s="157"/>
      <c r="D652" s="246" t="str">
        <f>IF(B652=0,"",ROUND(C652/B652*100,1))</f>
        <v/>
      </c>
      <c r="E652" s="244"/>
      <c r="F652" s="247">
        <v>2100208</v>
      </c>
      <c r="G652">
        <f>SUM(C652)</f>
        <v>0</v>
      </c>
      <c r="H652" s="247" t="s">
        <v>515</v>
      </c>
    </row>
    <row r="653" ht="20.1" customHeight="1" spans="1:8">
      <c r="A653" s="244" t="s">
        <v>516</v>
      </c>
      <c r="B653" s="249">
        <f>VLOOKUP(F653,'[14]表二（旧）'!$F$5:$G$1311,2,FALSE)</f>
        <v>0</v>
      </c>
      <c r="C653" s="157"/>
      <c r="D653" s="246" t="str">
        <f>IF(B653=0,"",ROUND(C653/B653*100,1))</f>
        <v/>
      </c>
      <c r="E653" s="244"/>
      <c r="F653" s="247">
        <v>2100209</v>
      </c>
      <c r="G653">
        <f>SUM(C653)</f>
        <v>0</v>
      </c>
      <c r="H653" s="247" t="s">
        <v>516</v>
      </c>
    </row>
    <row r="654" ht="20.1" customHeight="1" spans="1:8">
      <c r="A654" s="244" t="s">
        <v>517</v>
      </c>
      <c r="B654" s="249">
        <f>VLOOKUP(F654,'[14]表二（旧）'!$F$5:$G$1311,2,FALSE)</f>
        <v>0</v>
      </c>
      <c r="C654" s="157"/>
      <c r="D654" s="246" t="str">
        <f>IF(B654=0,"",ROUND(C654/B654*100,1))</f>
        <v/>
      </c>
      <c r="E654" s="244"/>
      <c r="F654" s="247">
        <v>2100210</v>
      </c>
      <c r="G654">
        <f>SUM(C654)</f>
        <v>0</v>
      </c>
      <c r="H654" s="247" t="s">
        <v>517</v>
      </c>
    </row>
    <row r="655" ht="20.1" customHeight="1" spans="1:8">
      <c r="A655" s="244" t="s">
        <v>518</v>
      </c>
      <c r="B655" s="249">
        <f>VLOOKUP(F655,'[14]表二（旧）'!$F$5:$G$1311,2,FALSE)</f>
        <v>0</v>
      </c>
      <c r="C655" s="157"/>
      <c r="D655" s="246" t="str">
        <f>IF(B655=0,"",ROUND(C655/B655*100,1))</f>
        <v/>
      </c>
      <c r="E655" s="263"/>
      <c r="F655" s="247">
        <v>2100211</v>
      </c>
      <c r="G655">
        <f>SUM(C655)</f>
        <v>0</v>
      </c>
      <c r="H655" s="247" t="s">
        <v>518</v>
      </c>
    </row>
    <row r="656" ht="20.1" customHeight="1" spans="1:8">
      <c r="A656" s="244" t="s">
        <v>519</v>
      </c>
      <c r="B656" s="249">
        <f>VLOOKUP(F656,'[14]表二（旧）'!$F$5:$G$1311,2,FALSE)</f>
        <v>236</v>
      </c>
      <c r="C656" s="157">
        <v>873</v>
      </c>
      <c r="D656" s="246">
        <f>IF(B656=0,"",ROUND(C656/B656*100,1))</f>
        <v>369.9</v>
      </c>
      <c r="E656" s="263"/>
      <c r="F656" s="247">
        <v>2100299</v>
      </c>
      <c r="G656">
        <f>SUM(C656)</f>
        <v>873</v>
      </c>
      <c r="H656" s="247" t="s">
        <v>519</v>
      </c>
    </row>
    <row r="657" ht="20.1" customHeight="1" spans="1:8">
      <c r="A657" s="244" t="s">
        <v>520</v>
      </c>
      <c r="B657" s="245">
        <f>SUM(B658:B660)</f>
        <v>3721</v>
      </c>
      <c r="C657" s="245">
        <f>SUM(C658:C660)</f>
        <v>5532</v>
      </c>
      <c r="D657" s="246">
        <f>IF(B657=0,"",ROUND(C657/B657*100,1))</f>
        <v>148.7</v>
      </c>
      <c r="E657" s="263"/>
      <c r="F657" s="247">
        <v>21003</v>
      </c>
      <c r="G657">
        <f>SUM(C657)</f>
        <v>5532</v>
      </c>
      <c r="H657" s="247" t="s">
        <v>520</v>
      </c>
    </row>
    <row r="658" ht="20.1" customHeight="1" spans="1:8">
      <c r="A658" s="244" t="s">
        <v>521</v>
      </c>
      <c r="B658" s="249">
        <f>VLOOKUP(F658,'[14]表二（旧）'!$F$5:$G$1311,2,FALSE)</f>
        <v>0</v>
      </c>
      <c r="C658" s="157"/>
      <c r="D658" s="246" t="str">
        <f>IF(B658=0,"",ROUND(C658/B658*100,1))</f>
        <v/>
      </c>
      <c r="E658" s="263"/>
      <c r="F658" s="247">
        <v>2100301</v>
      </c>
      <c r="G658">
        <f>SUM(C658)</f>
        <v>0</v>
      </c>
      <c r="H658" s="247" t="s">
        <v>521</v>
      </c>
    </row>
    <row r="659" ht="20.1" customHeight="1" spans="1:8">
      <c r="A659" s="244" t="s">
        <v>522</v>
      </c>
      <c r="B659" s="249">
        <f>VLOOKUP(F659,'[14]表二（旧）'!$F$5:$G$1311,2,FALSE)</f>
        <v>2720</v>
      </c>
      <c r="C659" s="157">
        <v>4191</v>
      </c>
      <c r="D659" s="246">
        <f>IF(B659=0,"",ROUND(C659/B659*100,1))</f>
        <v>154.1</v>
      </c>
      <c r="E659" s="263"/>
      <c r="F659" s="247">
        <v>2100302</v>
      </c>
      <c r="G659">
        <f>SUM(C659)</f>
        <v>4191</v>
      </c>
      <c r="H659" s="247" t="s">
        <v>522</v>
      </c>
    </row>
    <row r="660" ht="20.1" customHeight="1" spans="1:8">
      <c r="A660" s="244" t="s">
        <v>523</v>
      </c>
      <c r="B660" s="249">
        <f>VLOOKUP(F660,'[14]表二（旧）'!$F$5:$G$1311,2,FALSE)</f>
        <v>1001</v>
      </c>
      <c r="C660" s="157">
        <v>1341</v>
      </c>
      <c r="D660" s="246">
        <f>IF(B660=0,"",ROUND(C660/B660*100,1))</f>
        <v>134</v>
      </c>
      <c r="E660" s="263"/>
      <c r="F660" s="247">
        <v>2100399</v>
      </c>
      <c r="G660">
        <f>SUM(C660)</f>
        <v>1341</v>
      </c>
      <c r="H660" s="247" t="s">
        <v>523</v>
      </c>
    </row>
    <row r="661" ht="20.1" customHeight="1" spans="1:8">
      <c r="A661" s="244" t="s">
        <v>524</v>
      </c>
      <c r="B661" s="245">
        <f>SUM(B662:B672)</f>
        <v>6761</v>
      </c>
      <c r="C661" s="245">
        <f>SUM(C662:C672)</f>
        <v>7563</v>
      </c>
      <c r="D661" s="246">
        <f>IF(B661=0,"",ROUND(C661/B661*100,1))</f>
        <v>111.9</v>
      </c>
      <c r="E661" s="263"/>
      <c r="F661" s="247">
        <v>21004</v>
      </c>
      <c r="G661">
        <f>SUM(C661)</f>
        <v>7563</v>
      </c>
      <c r="H661" s="247" t="s">
        <v>524</v>
      </c>
    </row>
    <row r="662" ht="20.1" customHeight="1" spans="1:8">
      <c r="A662" s="244" t="s">
        <v>525</v>
      </c>
      <c r="B662" s="249">
        <f>VLOOKUP(F662,'[14]表二（旧）'!$F$5:$G$1311,2,FALSE)</f>
        <v>489</v>
      </c>
      <c r="C662" s="157">
        <v>536</v>
      </c>
      <c r="D662" s="246">
        <f>IF(B662=0,"",ROUND(C662/B662*100,1))</f>
        <v>109.6</v>
      </c>
      <c r="E662" s="263"/>
      <c r="F662" s="247">
        <v>2100401</v>
      </c>
      <c r="G662">
        <f>SUM(C662)</f>
        <v>536</v>
      </c>
      <c r="H662" s="247" t="s">
        <v>525</v>
      </c>
    </row>
    <row r="663" ht="20.1" customHeight="1" spans="1:8">
      <c r="A663" s="244" t="s">
        <v>526</v>
      </c>
      <c r="B663" s="249">
        <f>VLOOKUP(F663,'[14]表二（旧）'!$F$5:$G$1311,2,FALSE)</f>
        <v>411</v>
      </c>
      <c r="C663" s="157">
        <v>460</v>
      </c>
      <c r="D663" s="246">
        <f>IF(B663=0,"",ROUND(C663/B663*100,1))</f>
        <v>111.9</v>
      </c>
      <c r="E663" s="263"/>
      <c r="F663" s="247">
        <v>2100402</v>
      </c>
      <c r="G663">
        <f>SUM(C663)</f>
        <v>460</v>
      </c>
      <c r="H663" s="247" t="s">
        <v>526</v>
      </c>
    </row>
    <row r="664" ht="20.1" customHeight="1" spans="1:8">
      <c r="A664" s="244" t="s">
        <v>527</v>
      </c>
      <c r="B664" s="249">
        <f>VLOOKUP(F664,'[14]表二（旧）'!$F$5:$G$1311,2,FALSE)</f>
        <v>522</v>
      </c>
      <c r="C664" s="157">
        <v>363</v>
      </c>
      <c r="D664" s="246">
        <f>IF(B664=0,"",ROUND(C664/B664*100,1))</f>
        <v>69.5</v>
      </c>
      <c r="E664" s="244"/>
      <c r="F664" s="247">
        <v>2100403</v>
      </c>
      <c r="G664">
        <f>SUM(C664)</f>
        <v>363</v>
      </c>
      <c r="H664" s="247" t="s">
        <v>527</v>
      </c>
    </row>
    <row r="665" ht="20.1" customHeight="1" spans="1:8">
      <c r="A665" s="244" t="s">
        <v>528</v>
      </c>
      <c r="B665" s="249">
        <f>VLOOKUP(F665,'[14]表二（旧）'!$F$5:$G$1311,2,FALSE)</f>
        <v>0</v>
      </c>
      <c r="C665" s="157"/>
      <c r="D665" s="246" t="str">
        <f>IF(B665=0,"",ROUND(C665/B665*100,1))</f>
        <v/>
      </c>
      <c r="E665" s="244"/>
      <c r="F665" s="247">
        <v>2100404</v>
      </c>
      <c r="G665">
        <f>SUM(C665)</f>
        <v>0</v>
      </c>
      <c r="H665" s="247" t="s">
        <v>528</v>
      </c>
    </row>
    <row r="666" ht="20.1" customHeight="1" spans="1:8">
      <c r="A666" s="244" t="s">
        <v>529</v>
      </c>
      <c r="B666" s="249">
        <f>VLOOKUP(F666,'[14]表二（旧）'!$F$5:$G$1311,2,FALSE)</f>
        <v>46</v>
      </c>
      <c r="C666" s="157">
        <v>46</v>
      </c>
      <c r="D666" s="246">
        <f>IF(B666=0,"",ROUND(C666/B666*100,1))</f>
        <v>100</v>
      </c>
      <c r="E666" s="244"/>
      <c r="F666" s="247">
        <v>2100405</v>
      </c>
      <c r="G666">
        <f>SUM(C666)</f>
        <v>46</v>
      </c>
      <c r="H666" s="247" t="s">
        <v>529</v>
      </c>
    </row>
    <row r="667" ht="20.1" customHeight="1" spans="1:8">
      <c r="A667" s="244" t="s">
        <v>530</v>
      </c>
      <c r="B667" s="249">
        <f>VLOOKUP(F667,'[14]表二（旧）'!$F$5:$G$1311,2,FALSE)</f>
        <v>0</v>
      </c>
      <c r="C667" s="157"/>
      <c r="D667" s="246" t="str">
        <f>IF(B667=0,"",ROUND(C667/B667*100,1))</f>
        <v/>
      </c>
      <c r="E667" s="244"/>
      <c r="F667" s="247">
        <v>2100406</v>
      </c>
      <c r="G667">
        <f>SUM(C667)</f>
        <v>0</v>
      </c>
      <c r="H667" s="247" t="s">
        <v>530</v>
      </c>
    </row>
    <row r="668" ht="20.1" customHeight="1" spans="1:8">
      <c r="A668" s="244" t="s">
        <v>531</v>
      </c>
      <c r="B668" s="249">
        <f>VLOOKUP(F668,'[14]表二（旧）'!$F$5:$G$1311,2,FALSE)</f>
        <v>0</v>
      </c>
      <c r="C668" s="157"/>
      <c r="D668" s="246" t="str">
        <f>IF(B668=0,"",ROUND(C668/B668*100,1))</f>
        <v/>
      </c>
      <c r="E668" s="244"/>
      <c r="F668" s="247">
        <v>2100407</v>
      </c>
      <c r="G668">
        <f>SUM(C668)</f>
        <v>0</v>
      </c>
      <c r="H668" s="247" t="s">
        <v>531</v>
      </c>
    </row>
    <row r="669" ht="20.1" customHeight="1" spans="1:8">
      <c r="A669" s="244" t="s">
        <v>532</v>
      </c>
      <c r="B669" s="249">
        <f>VLOOKUP(F669,'[14]表二（旧）'!$F$5:$G$1311,2,FALSE)</f>
        <v>4462</v>
      </c>
      <c r="C669" s="157">
        <v>4667</v>
      </c>
      <c r="D669" s="246">
        <f>IF(B669=0,"",ROUND(C669/B669*100,1))</f>
        <v>104.6</v>
      </c>
      <c r="E669" s="244"/>
      <c r="F669" s="247">
        <v>2100408</v>
      </c>
      <c r="G669">
        <f>SUM(C669)</f>
        <v>4667</v>
      </c>
      <c r="H669" s="247" t="s">
        <v>532</v>
      </c>
    </row>
    <row r="670" ht="20.1" customHeight="1" spans="1:8">
      <c r="A670" s="244" t="s">
        <v>533</v>
      </c>
      <c r="B670" s="249">
        <f>VLOOKUP(F670,'[14]表二（旧）'!$F$5:$G$1311,2,FALSE)</f>
        <v>50</v>
      </c>
      <c r="C670" s="157">
        <v>1257</v>
      </c>
      <c r="D670" s="246">
        <f>IF(B670=0,"",ROUND(C670/B670*100,1))</f>
        <v>2514</v>
      </c>
      <c r="E670" s="244"/>
      <c r="F670" s="247">
        <v>2100409</v>
      </c>
      <c r="G670">
        <f>SUM(C670)</f>
        <v>1257</v>
      </c>
      <c r="H670" s="247" t="s">
        <v>533</v>
      </c>
    </row>
    <row r="671" ht="20.1" customHeight="1" spans="1:8">
      <c r="A671" s="244" t="s">
        <v>534</v>
      </c>
      <c r="B671" s="249">
        <f>VLOOKUP(F671,'[14]表二（旧）'!$F$5:$G$1311,2,FALSE)</f>
        <v>0</v>
      </c>
      <c r="C671" s="157"/>
      <c r="D671" s="246" t="str">
        <f>IF(B671=0,"",ROUND(C671/B671*100,1))</f>
        <v/>
      </c>
      <c r="E671" s="244"/>
      <c r="F671" s="247">
        <v>2100410</v>
      </c>
      <c r="G671">
        <f>SUM(C671)</f>
        <v>0</v>
      </c>
      <c r="H671" s="247" t="s">
        <v>534</v>
      </c>
    </row>
    <row r="672" ht="20.1" customHeight="1" spans="1:8">
      <c r="A672" s="244" t="s">
        <v>535</v>
      </c>
      <c r="B672" s="249">
        <f>VLOOKUP(F672,'[14]表二（旧）'!$F$5:$G$1311,2,FALSE)</f>
        <v>781</v>
      </c>
      <c r="C672" s="157">
        <v>234</v>
      </c>
      <c r="D672" s="246">
        <f>IF(B672=0,"",ROUND(C672/B672*100,1))</f>
        <v>30</v>
      </c>
      <c r="E672" s="244"/>
      <c r="F672" s="247">
        <v>2100499</v>
      </c>
      <c r="G672">
        <f>SUM(C672)</f>
        <v>234</v>
      </c>
      <c r="H672" s="247" t="s">
        <v>535</v>
      </c>
    </row>
    <row r="673" ht="20.1" customHeight="1" spans="1:8">
      <c r="A673" s="244" t="s">
        <v>536</v>
      </c>
      <c r="B673" s="245">
        <f>SUM(B674:B675)</f>
        <v>75</v>
      </c>
      <c r="C673" s="245">
        <f>SUM(C674:C675)</f>
        <v>0</v>
      </c>
      <c r="D673" s="246">
        <f>IF(B673=0,"",ROUND(C673/B673*100,1))</f>
        <v>0</v>
      </c>
      <c r="E673" s="244"/>
      <c r="F673" s="247">
        <v>21006</v>
      </c>
      <c r="G673">
        <f>SUM(C673)</f>
        <v>0</v>
      </c>
      <c r="H673" s="247" t="s">
        <v>536</v>
      </c>
    </row>
    <row r="674" ht="20.1" customHeight="1" spans="1:8">
      <c r="A674" s="244" t="s">
        <v>537</v>
      </c>
      <c r="B674" s="249">
        <f>VLOOKUP(F674,'[14]表二（旧）'!$F$5:$G$1311,2,FALSE)</f>
        <v>75</v>
      </c>
      <c r="C674" s="157"/>
      <c r="D674" s="246">
        <f>IF(B674=0,"",ROUND(C674/B674*100,1))</f>
        <v>0</v>
      </c>
      <c r="E674" s="244"/>
      <c r="F674" s="247">
        <v>2100601</v>
      </c>
      <c r="G674">
        <f>SUM(C674)</f>
        <v>0</v>
      </c>
      <c r="H674" s="247" t="s">
        <v>537</v>
      </c>
    </row>
    <row r="675" ht="20.1" customHeight="1" spans="1:8">
      <c r="A675" s="244" t="s">
        <v>538</v>
      </c>
      <c r="B675" s="249">
        <f>VLOOKUP(F675,'[14]表二（旧）'!$F$5:$G$1311,2,FALSE)</f>
        <v>0</v>
      </c>
      <c r="C675" s="157"/>
      <c r="D675" s="246" t="str">
        <f>IF(B675=0,"",ROUND(C675/B675*100,1))</f>
        <v/>
      </c>
      <c r="E675" s="244"/>
      <c r="F675" s="247">
        <v>2100699</v>
      </c>
      <c r="G675">
        <f>SUM(C675)</f>
        <v>0</v>
      </c>
      <c r="H675" s="247" t="s">
        <v>538</v>
      </c>
    </row>
    <row r="676" ht="20.1" customHeight="1" spans="1:8">
      <c r="A676" s="244" t="s">
        <v>539</v>
      </c>
      <c r="B676" s="245">
        <f>SUM(B677:B679)</f>
        <v>5952</v>
      </c>
      <c r="C676" s="245">
        <f>SUM(C677:C679)</f>
        <v>5249</v>
      </c>
      <c r="D676" s="246">
        <f>IF(B676=0,"",ROUND(C676/B676*100,1))</f>
        <v>88.2</v>
      </c>
      <c r="E676" s="244"/>
      <c r="F676" s="247">
        <v>21007</v>
      </c>
      <c r="G676">
        <f>SUM(C676)</f>
        <v>5249</v>
      </c>
      <c r="H676" s="247" t="s">
        <v>539</v>
      </c>
    </row>
    <row r="677" ht="20.1" customHeight="1" spans="1:8">
      <c r="A677" s="244" t="s">
        <v>540</v>
      </c>
      <c r="B677" s="249">
        <f>VLOOKUP(F677,'[14]表二（旧）'!$F$5:$G$1311,2,FALSE)</f>
        <v>0</v>
      </c>
      <c r="C677" s="157"/>
      <c r="D677" s="246" t="str">
        <f>IF(B677=0,"",ROUND(C677/B677*100,1))</f>
        <v/>
      </c>
      <c r="E677" s="244"/>
      <c r="F677" s="247">
        <v>2100716</v>
      </c>
      <c r="G677">
        <f>SUM(C677)</f>
        <v>0</v>
      </c>
      <c r="H677" s="247" t="s">
        <v>540</v>
      </c>
    </row>
    <row r="678" ht="20.1" customHeight="1" spans="1:8">
      <c r="A678" s="244" t="s">
        <v>541</v>
      </c>
      <c r="B678" s="249">
        <f>VLOOKUP(F678,'[14]表二（旧）'!$F$5:$G$1311,2,FALSE)</f>
        <v>5942</v>
      </c>
      <c r="C678" s="157">
        <v>5249</v>
      </c>
      <c r="D678" s="246">
        <f>IF(B678=0,"",ROUND(C678/B678*100,1))</f>
        <v>88.3</v>
      </c>
      <c r="E678" s="244"/>
      <c r="F678" s="247">
        <v>2100717</v>
      </c>
      <c r="G678">
        <f>SUM(C678)</f>
        <v>5249</v>
      </c>
      <c r="H678" s="247" t="s">
        <v>541</v>
      </c>
    </row>
    <row r="679" ht="20.1" customHeight="1" spans="1:8">
      <c r="A679" s="244" t="s">
        <v>542</v>
      </c>
      <c r="B679" s="249">
        <f>VLOOKUP(F679,'[14]表二（旧）'!$F$5:$G$1311,2,FALSE)</f>
        <v>10</v>
      </c>
      <c r="C679" s="157"/>
      <c r="D679" s="246">
        <f>IF(B679=0,"",ROUND(C679/B679*100,1))</f>
        <v>0</v>
      </c>
      <c r="E679" s="244"/>
      <c r="F679" s="247">
        <v>2100799</v>
      </c>
      <c r="G679">
        <f>SUM(C679)</f>
        <v>0</v>
      </c>
      <c r="H679" s="247" t="s">
        <v>542</v>
      </c>
    </row>
    <row r="680" ht="20.1" customHeight="1" spans="1:8">
      <c r="A680" s="244" t="s">
        <v>543</v>
      </c>
      <c r="B680" s="245">
        <f>SUM(B681:B684)</f>
        <v>6963</v>
      </c>
      <c r="C680" s="245">
        <f>SUM(C681:C684)</f>
        <v>8601</v>
      </c>
      <c r="D680" s="246">
        <f>IF(B680=0,"",ROUND(C680/B680*100,1))</f>
        <v>123.5</v>
      </c>
      <c r="E680" s="244"/>
      <c r="F680" s="247">
        <v>21011</v>
      </c>
      <c r="G680">
        <f>SUM(C680)</f>
        <v>8601</v>
      </c>
      <c r="H680" s="247" t="s">
        <v>543</v>
      </c>
    </row>
    <row r="681" ht="20.1" customHeight="1" spans="1:8">
      <c r="A681" s="244" t="s">
        <v>544</v>
      </c>
      <c r="B681" s="249">
        <f>VLOOKUP(F681,'[14]表二（旧）'!$F$5:$G$1311,2,FALSE)</f>
        <v>2187</v>
      </c>
      <c r="C681" s="157">
        <v>2324</v>
      </c>
      <c r="D681" s="246">
        <f>IF(B681=0,"",ROUND(C681/B681*100,1))</f>
        <v>106.3</v>
      </c>
      <c r="E681" s="244"/>
      <c r="F681" s="247">
        <v>2101101</v>
      </c>
      <c r="G681">
        <f>SUM(C681)</f>
        <v>2324</v>
      </c>
      <c r="H681" s="247" t="s">
        <v>544</v>
      </c>
    </row>
    <row r="682" ht="20.1" customHeight="1" spans="1:8">
      <c r="A682" s="244" t="s">
        <v>545</v>
      </c>
      <c r="B682" s="249">
        <f>VLOOKUP(F682,'[14]表二（旧）'!$F$5:$G$1311,2,FALSE)</f>
        <v>4776</v>
      </c>
      <c r="C682" s="157">
        <v>6277</v>
      </c>
      <c r="D682" s="246">
        <f>IF(B682=0,"",ROUND(C682/B682*100,1))</f>
        <v>131.4</v>
      </c>
      <c r="E682" s="244"/>
      <c r="F682" s="247">
        <v>2101102</v>
      </c>
      <c r="G682">
        <f>SUM(C682)</f>
        <v>6277</v>
      </c>
      <c r="H682" s="247" t="s">
        <v>545</v>
      </c>
    </row>
    <row r="683" ht="20.1" customHeight="1" spans="1:8">
      <c r="A683" s="244" t="s">
        <v>546</v>
      </c>
      <c r="B683" s="249">
        <f>VLOOKUP(F683,'[14]表二（旧）'!$F$5:$G$1311,2,FALSE)</f>
        <v>0</v>
      </c>
      <c r="C683" s="157"/>
      <c r="D683" s="246" t="str">
        <f>IF(B683=0,"",ROUND(C683/B683*100,1))</f>
        <v/>
      </c>
      <c r="E683" s="244"/>
      <c r="F683" s="247">
        <v>2101103</v>
      </c>
      <c r="G683">
        <f>SUM(C683)</f>
        <v>0</v>
      </c>
      <c r="H683" s="247" t="s">
        <v>546</v>
      </c>
    </row>
    <row r="684" ht="20.1" customHeight="1" spans="1:8">
      <c r="A684" s="244" t="s">
        <v>547</v>
      </c>
      <c r="B684" s="249">
        <f>VLOOKUP(F684,'[14]表二（旧）'!$F$5:$G$1311,2,FALSE)</f>
        <v>0</v>
      </c>
      <c r="C684" s="157"/>
      <c r="D684" s="246" t="str">
        <f>IF(B684=0,"",ROUND(C684/B684*100,1))</f>
        <v/>
      </c>
      <c r="E684" s="244"/>
      <c r="F684" s="247">
        <v>2101199</v>
      </c>
      <c r="G684">
        <f>SUM(C684)</f>
        <v>0</v>
      </c>
      <c r="H684" s="247" t="s">
        <v>547</v>
      </c>
    </row>
    <row r="685" ht="20.1" customHeight="1" spans="1:8">
      <c r="A685" s="244" t="s">
        <v>548</v>
      </c>
      <c r="B685" s="245">
        <f>SUM(B686:B688)</f>
        <v>60070</v>
      </c>
      <c r="C685" s="245">
        <f>SUM(C686:C688)</f>
        <v>47986</v>
      </c>
      <c r="D685" s="246">
        <f>IF(B685=0,"",ROUND(C685/B685*100,1))</f>
        <v>79.9</v>
      </c>
      <c r="E685" s="244"/>
      <c r="F685" s="247">
        <v>21012</v>
      </c>
      <c r="G685">
        <f>SUM(C685)</f>
        <v>47986</v>
      </c>
      <c r="H685" s="247" t="s">
        <v>548</v>
      </c>
    </row>
    <row r="686" ht="20.1" customHeight="1" spans="1:8">
      <c r="A686" s="244" t="s">
        <v>549</v>
      </c>
      <c r="B686" s="249">
        <f>VLOOKUP(F686,'[14]表二（旧）'!$F$5:$G$1311,2,FALSE)</f>
        <v>4909</v>
      </c>
      <c r="C686" s="157"/>
      <c r="D686" s="246">
        <f>IF(B686=0,"",ROUND(C686/B686*100,1))</f>
        <v>0</v>
      </c>
      <c r="E686" s="244"/>
      <c r="F686" s="247">
        <v>2101201</v>
      </c>
      <c r="G686">
        <f>SUM(C686)</f>
        <v>0</v>
      </c>
      <c r="H686" s="247" t="s">
        <v>549</v>
      </c>
    </row>
    <row r="687" ht="20.1" customHeight="1" spans="1:8">
      <c r="A687" s="244" t="s">
        <v>550</v>
      </c>
      <c r="B687" s="258">
        <f>VLOOKUP(F687,'[14]表二（旧）'!$F$5:$G$1311,2,FALSE)+VLOOKUP(2101203,'[14]表二（旧）'!$F$5:$G$1311,2,FALSE)+VLOOKUP(2101204,'[14]表二（旧）'!$F$5:$G$1311,2,FALSE)</f>
        <v>53525</v>
      </c>
      <c r="C687" s="157">
        <v>47686</v>
      </c>
      <c r="D687" s="246">
        <f>IF(B687=0,"",ROUND(C687/B687*100,1))</f>
        <v>89.1</v>
      </c>
      <c r="E687" s="244"/>
      <c r="F687" s="247">
        <v>2101202</v>
      </c>
      <c r="G687">
        <f>SUM(C687)</f>
        <v>47686</v>
      </c>
      <c r="H687" s="247" t="s">
        <v>550</v>
      </c>
    </row>
    <row r="688" ht="20.1" customHeight="1" spans="1:8">
      <c r="A688" s="244" t="s">
        <v>551</v>
      </c>
      <c r="B688" s="249">
        <f>VLOOKUP(F688,'[14]表二（旧）'!$F$5:$G$1311,2,FALSE)</f>
        <v>1636</v>
      </c>
      <c r="C688" s="157">
        <v>300</v>
      </c>
      <c r="D688" s="246">
        <f>IF(B688=0,"",ROUND(C688/B688*100,1))</f>
        <v>18.3</v>
      </c>
      <c r="E688" s="244"/>
      <c r="F688" s="247">
        <v>2101299</v>
      </c>
      <c r="G688">
        <f>SUM(C688)</f>
        <v>300</v>
      </c>
      <c r="H688" s="247" t="s">
        <v>551</v>
      </c>
    </row>
    <row r="689" ht="20.1" customHeight="1" spans="1:8">
      <c r="A689" s="244" t="s">
        <v>552</v>
      </c>
      <c r="B689" s="245">
        <f>SUM(B690:B692)</f>
        <v>3450</v>
      </c>
      <c r="C689" s="245">
        <f>SUM(C690:C692)</f>
        <v>2005</v>
      </c>
      <c r="D689" s="246">
        <f>IF(B689=0,"",ROUND(C689/B689*100,1))</f>
        <v>58.1</v>
      </c>
      <c r="E689" s="244"/>
      <c r="F689" s="247">
        <v>21013</v>
      </c>
      <c r="G689">
        <f>SUM(C689)</f>
        <v>2005</v>
      </c>
      <c r="H689" s="247" t="s">
        <v>552</v>
      </c>
    </row>
    <row r="690" ht="20.1" customHeight="1" spans="1:8">
      <c r="A690" s="244" t="s">
        <v>553</v>
      </c>
      <c r="B690" s="249">
        <f>VLOOKUP(F690,'[14]表二（旧）'!$F$5:$G$1311,2,FALSE)</f>
        <v>3078</v>
      </c>
      <c r="C690" s="157">
        <v>2005</v>
      </c>
      <c r="D690" s="246">
        <f>IF(B690=0,"",ROUND(C690/B690*100,1))</f>
        <v>65.1</v>
      </c>
      <c r="E690" s="244"/>
      <c r="F690" s="247">
        <v>2101301</v>
      </c>
      <c r="G690">
        <f>SUM(C690)</f>
        <v>2005</v>
      </c>
      <c r="H690" s="247" t="s">
        <v>553</v>
      </c>
    </row>
    <row r="691" ht="20.1" customHeight="1" spans="1:8">
      <c r="A691" s="244" t="s">
        <v>554</v>
      </c>
      <c r="B691" s="249">
        <f>VLOOKUP(F691,'[14]表二（旧）'!$F$5:$G$1311,2,FALSE)</f>
        <v>0</v>
      </c>
      <c r="C691" s="157"/>
      <c r="D691" s="246" t="str">
        <f>IF(B691=0,"",ROUND(C691/B691*100,1))</f>
        <v/>
      </c>
      <c r="E691" s="244"/>
      <c r="F691" s="247">
        <v>2101302</v>
      </c>
      <c r="G691">
        <f>SUM(C691)</f>
        <v>0</v>
      </c>
      <c r="H691" s="247" t="s">
        <v>554</v>
      </c>
    </row>
    <row r="692" ht="20.1" customHeight="1" spans="1:8">
      <c r="A692" s="244" t="s">
        <v>555</v>
      </c>
      <c r="B692" s="249">
        <f>VLOOKUP(F692,'[14]表二（旧）'!$F$5:$G$1311,2,FALSE)</f>
        <v>372</v>
      </c>
      <c r="C692" s="157"/>
      <c r="D692" s="246">
        <f>IF(B692=0,"",ROUND(C692/B692*100,1))</f>
        <v>0</v>
      </c>
      <c r="E692" s="244"/>
      <c r="F692" s="247">
        <v>2101399</v>
      </c>
      <c r="G692">
        <f>SUM(C692)</f>
        <v>0</v>
      </c>
      <c r="H692" s="247" t="s">
        <v>555</v>
      </c>
    </row>
    <row r="693" ht="20.1" customHeight="1" spans="1:8">
      <c r="A693" s="244" t="s">
        <v>556</v>
      </c>
      <c r="B693" s="245">
        <f>SUM(B694:B695)</f>
        <v>198</v>
      </c>
      <c r="C693" s="245">
        <f>SUM(C694:C695)</f>
        <v>459</v>
      </c>
      <c r="D693" s="246">
        <f>IF(B693=0,"",ROUND(C693/B693*100,1))</f>
        <v>231.8</v>
      </c>
      <c r="E693" s="244"/>
      <c r="F693" s="247">
        <v>21014</v>
      </c>
      <c r="G693">
        <f>SUM(C693)</f>
        <v>459</v>
      </c>
      <c r="H693" s="247" t="s">
        <v>556</v>
      </c>
    </row>
    <row r="694" ht="20.1" customHeight="1" spans="1:8">
      <c r="A694" s="244" t="s">
        <v>557</v>
      </c>
      <c r="B694" s="249">
        <f>VLOOKUP(F694,'[14]表二（旧）'!$F$5:$G$1311,2,FALSE)</f>
        <v>198</v>
      </c>
      <c r="C694" s="157">
        <v>459</v>
      </c>
      <c r="D694" s="246">
        <f>IF(B694=0,"",ROUND(C694/B694*100,1))</f>
        <v>231.8</v>
      </c>
      <c r="E694" s="244"/>
      <c r="F694" s="247">
        <v>2101401</v>
      </c>
      <c r="G694">
        <f>SUM(C694)</f>
        <v>459</v>
      </c>
      <c r="H694" s="247" t="s">
        <v>557</v>
      </c>
    </row>
    <row r="695" ht="20.1" customHeight="1" spans="1:8">
      <c r="A695" s="244" t="s">
        <v>558</v>
      </c>
      <c r="B695" s="249">
        <f>VLOOKUP(F695,'[14]表二（旧）'!$F$5:$G$1311,2,FALSE)</f>
        <v>0</v>
      </c>
      <c r="C695" s="157"/>
      <c r="D695" s="246" t="str">
        <f>IF(B695=0,"",ROUND(C695/B695*100,1))</f>
        <v/>
      </c>
      <c r="E695" s="244"/>
      <c r="F695" s="247">
        <v>2101499</v>
      </c>
      <c r="G695">
        <f>SUM(C695)</f>
        <v>0</v>
      </c>
      <c r="H695" s="247" t="s">
        <v>558</v>
      </c>
    </row>
    <row r="696" ht="20.1" customHeight="1" spans="1:8">
      <c r="A696" s="263" t="s">
        <v>559</v>
      </c>
      <c r="B696" s="245">
        <f>SUM(B697:B704)</f>
        <v>0</v>
      </c>
      <c r="C696" s="245">
        <f>SUM(C697:C704)</f>
        <v>0</v>
      </c>
      <c r="D696" s="246" t="str">
        <f>IF(B696=0,"",ROUND(C696/B696*100,1))</f>
        <v/>
      </c>
      <c r="E696" s="244"/>
      <c r="F696" s="247">
        <v>21015</v>
      </c>
      <c r="G696">
        <f>SUM(C696)</f>
        <v>0</v>
      </c>
      <c r="H696" s="247" t="s">
        <v>559</v>
      </c>
    </row>
    <row r="697" ht="20.1" customHeight="1" spans="1:8">
      <c r="A697" s="263" t="s">
        <v>44</v>
      </c>
      <c r="B697" s="157"/>
      <c r="C697" s="157"/>
      <c r="D697" s="246" t="str">
        <f>IF(B697=0,"",ROUND(C697/B697*100,1))</f>
        <v/>
      </c>
      <c r="E697" s="244"/>
      <c r="F697" s="247">
        <v>2101501</v>
      </c>
      <c r="G697">
        <f>SUM(C697)</f>
        <v>0</v>
      </c>
      <c r="H697" s="247" t="s">
        <v>44</v>
      </c>
    </row>
    <row r="698" ht="20.1" customHeight="1" spans="1:8">
      <c r="A698" s="263" t="s">
        <v>45</v>
      </c>
      <c r="B698" s="157"/>
      <c r="C698" s="157"/>
      <c r="D698" s="246" t="str">
        <f>IF(B698=0,"",ROUND(C698/B698*100,1))</f>
        <v/>
      </c>
      <c r="E698" s="244"/>
      <c r="F698" s="247">
        <v>2101502</v>
      </c>
      <c r="G698">
        <f>SUM(C698)</f>
        <v>0</v>
      </c>
      <c r="H698" s="247" t="s">
        <v>45</v>
      </c>
    </row>
    <row r="699" ht="20.1" customHeight="1" spans="1:8">
      <c r="A699" s="263" t="s">
        <v>46</v>
      </c>
      <c r="B699" s="157"/>
      <c r="C699" s="157"/>
      <c r="D699" s="246" t="str">
        <f>IF(B699=0,"",ROUND(C699/B699*100,1))</f>
        <v/>
      </c>
      <c r="E699" s="244"/>
      <c r="F699" s="247">
        <v>2101503</v>
      </c>
      <c r="G699">
        <f>SUM(C699)</f>
        <v>0</v>
      </c>
      <c r="H699" s="247" t="s">
        <v>46</v>
      </c>
    </row>
    <row r="700" ht="20.1" customHeight="1" spans="1:8">
      <c r="A700" s="263" t="s">
        <v>86</v>
      </c>
      <c r="B700" s="157"/>
      <c r="C700" s="157"/>
      <c r="D700" s="246" t="str">
        <f>IF(B700=0,"",ROUND(C700/B700*100,1))</f>
        <v/>
      </c>
      <c r="E700" s="244"/>
      <c r="F700" s="247">
        <v>2101504</v>
      </c>
      <c r="G700">
        <f>SUM(C700)</f>
        <v>0</v>
      </c>
      <c r="H700" s="247" t="s">
        <v>86</v>
      </c>
    </row>
    <row r="701" ht="20.1" customHeight="1" spans="1:8">
      <c r="A701" s="263" t="s">
        <v>560</v>
      </c>
      <c r="B701" s="157"/>
      <c r="C701" s="157"/>
      <c r="D701" s="246" t="str">
        <f>IF(B701=0,"",ROUND(C701/B701*100,1))</f>
        <v/>
      </c>
      <c r="E701" s="244"/>
      <c r="F701" s="247">
        <v>2101505</v>
      </c>
      <c r="G701">
        <f>SUM(C701)</f>
        <v>0</v>
      </c>
      <c r="H701" s="247" t="s">
        <v>560</v>
      </c>
    </row>
    <row r="702" ht="20.1" customHeight="1" spans="1:8">
      <c r="A702" s="263" t="s">
        <v>561</v>
      </c>
      <c r="B702" s="157"/>
      <c r="C702" s="157"/>
      <c r="D702" s="246" t="str">
        <f>IF(B702=0,"",ROUND(C702/B702*100,1))</f>
        <v/>
      </c>
      <c r="E702" s="244"/>
      <c r="F702" s="247">
        <v>2101506</v>
      </c>
      <c r="G702">
        <f>SUM(C702)</f>
        <v>0</v>
      </c>
      <c r="H702" s="247" t="s">
        <v>561</v>
      </c>
    </row>
    <row r="703" ht="20.1" customHeight="1" spans="1:8">
      <c r="A703" s="263" t="s">
        <v>53</v>
      </c>
      <c r="B703" s="157"/>
      <c r="C703" s="157"/>
      <c r="D703" s="246" t="str">
        <f>IF(B703=0,"",ROUND(C703/B703*100,1))</f>
        <v/>
      </c>
      <c r="E703" s="244"/>
      <c r="F703" s="247">
        <v>2101550</v>
      </c>
      <c r="G703">
        <f>SUM(C703)</f>
        <v>0</v>
      </c>
      <c r="H703" s="247" t="s">
        <v>53</v>
      </c>
    </row>
    <row r="704" ht="20.1" customHeight="1" spans="1:8">
      <c r="A704" s="263" t="s">
        <v>562</v>
      </c>
      <c r="B704" s="157"/>
      <c r="C704" s="157"/>
      <c r="D704" s="246" t="str">
        <f>IF(B704=0,"",ROUND(C704/B704*100,1))</f>
        <v/>
      </c>
      <c r="E704" s="244"/>
      <c r="F704" s="247">
        <v>2101599</v>
      </c>
      <c r="G704">
        <f>SUM(C704)</f>
        <v>0</v>
      </c>
      <c r="H704" s="247" t="s">
        <v>562</v>
      </c>
    </row>
    <row r="705" ht="20.1" customHeight="1" spans="1:8">
      <c r="A705" s="263" t="s">
        <v>563</v>
      </c>
      <c r="B705" s="245">
        <f>SUM(B706)</f>
        <v>0</v>
      </c>
      <c r="C705" s="245">
        <f>SUM(C706)</f>
        <v>0</v>
      </c>
      <c r="D705" s="246" t="str">
        <f>IF(B705=0,"",ROUND(C705/B705*100,1))</f>
        <v/>
      </c>
      <c r="E705" s="244"/>
      <c r="F705" s="247">
        <v>21016</v>
      </c>
      <c r="G705">
        <f>SUM(C705)</f>
        <v>0</v>
      </c>
      <c r="H705" s="263" t="s">
        <v>563</v>
      </c>
    </row>
    <row r="706" ht="20.1" customHeight="1" spans="1:8">
      <c r="A706" s="263" t="s">
        <v>564</v>
      </c>
      <c r="B706" s="258">
        <f>VLOOKUP(2080205,'[14]表二（旧）'!$F$5:$G$1311,2,FALSE)</f>
        <v>0</v>
      </c>
      <c r="C706" s="157"/>
      <c r="D706" s="246" t="str">
        <f>IF(B706=0,"",ROUND(C706/B706*100,1))</f>
        <v/>
      </c>
      <c r="E706" s="244"/>
      <c r="F706" s="247">
        <v>2101601</v>
      </c>
      <c r="G706">
        <f>SUM(C706)</f>
        <v>0</v>
      </c>
      <c r="H706" s="263" t="s">
        <v>564</v>
      </c>
    </row>
    <row r="707" ht="20.1" customHeight="1" spans="1:8">
      <c r="A707" s="266" t="s">
        <v>565</v>
      </c>
      <c r="B707" s="245">
        <f>SUM(B708)</f>
        <v>0</v>
      </c>
      <c r="C707" s="245">
        <f>SUM(C708)</f>
        <v>0</v>
      </c>
      <c r="D707" s="246" t="str">
        <f>IF(B707=0,"",ROUND(C707/B707*100,1))</f>
        <v/>
      </c>
      <c r="E707" s="244"/>
      <c r="F707" s="247">
        <v>21099</v>
      </c>
      <c r="G707">
        <f>SUM(C707)</f>
        <v>0</v>
      </c>
      <c r="H707" s="247" t="s">
        <v>565</v>
      </c>
    </row>
    <row r="708" ht="20.1" customHeight="1" spans="1:8">
      <c r="A708" s="266" t="s">
        <v>566</v>
      </c>
      <c r="B708" s="249">
        <f>SUM('[14]表二（旧）'!B737)</f>
        <v>0</v>
      </c>
      <c r="C708" s="157"/>
      <c r="D708" s="246" t="str">
        <f>IF(B708=0,"",ROUND(C708/B708*100,1))</f>
        <v/>
      </c>
      <c r="E708" s="244"/>
      <c r="F708" s="247">
        <v>2109901</v>
      </c>
      <c r="G708">
        <f>SUM(C708)</f>
        <v>0</v>
      </c>
      <c r="H708" s="247" t="s">
        <v>566</v>
      </c>
    </row>
    <row r="709" ht="20.1" customHeight="1" spans="1:8">
      <c r="A709" s="267" t="s">
        <v>567</v>
      </c>
      <c r="B709" s="245">
        <f>SUM(B710,B719,B723,B731,B737,B744,B750,B753,B756,B757,B758,B764,B765,B766,B781,)</f>
        <v>3018</v>
      </c>
      <c r="C709" s="245">
        <f>SUM(C710,C719,C723,C731,C737,C744,C750,C753,C756,C757,C758,C764,C765,C766,C781,)</f>
        <v>4613</v>
      </c>
      <c r="D709" s="246">
        <f t="shared" ref="D709:D772" si="22">IF(B709=0,"",ROUND(C709/B709*100,1))</f>
        <v>152.8</v>
      </c>
      <c r="E709" s="244"/>
      <c r="F709" s="247">
        <v>211</v>
      </c>
      <c r="G709">
        <f t="shared" ref="G709:G772" si="23">SUM(C709)</f>
        <v>4613</v>
      </c>
      <c r="H709" s="247" t="s">
        <v>567</v>
      </c>
    </row>
    <row r="710" ht="20.1" customHeight="1" spans="1:8">
      <c r="A710" s="267" t="s">
        <v>568</v>
      </c>
      <c r="B710" s="245">
        <f>SUM(B711:B718)</f>
        <v>382</v>
      </c>
      <c r="C710" s="245">
        <f>SUM(C711:C718)</f>
        <v>342</v>
      </c>
      <c r="D710" s="246">
        <f>IF(B710=0,"",ROUND(C710/B710*100,1))</f>
        <v>89.5</v>
      </c>
      <c r="E710" s="244"/>
      <c r="F710" s="247">
        <v>21101</v>
      </c>
      <c r="G710">
        <f>SUM(C710)</f>
        <v>342</v>
      </c>
      <c r="H710" s="247" t="s">
        <v>568</v>
      </c>
    </row>
    <row r="711" ht="20.1" customHeight="1" spans="1:8">
      <c r="A711" s="267" t="s">
        <v>44</v>
      </c>
      <c r="B711" s="249">
        <f>VLOOKUP(F711,'[14]表二（旧）'!$F$5:$G$1311,2,FALSE)</f>
        <v>155</v>
      </c>
      <c r="C711" s="157">
        <v>151</v>
      </c>
      <c r="D711" s="246">
        <f>IF(B711=0,"",ROUND(C711/B711*100,1))</f>
        <v>97.4</v>
      </c>
      <c r="E711" s="244"/>
      <c r="F711" s="247">
        <v>2110101</v>
      </c>
      <c r="G711">
        <f>SUM(C711)</f>
        <v>151</v>
      </c>
      <c r="H711" s="247" t="s">
        <v>44</v>
      </c>
    </row>
    <row r="712" ht="20.1" customHeight="1" spans="1:8">
      <c r="A712" s="267" t="s">
        <v>45</v>
      </c>
      <c r="B712" s="249">
        <f>VLOOKUP(F712,'[14]表二（旧）'!$F$5:$G$1311,2,FALSE)</f>
        <v>15</v>
      </c>
      <c r="C712" s="157"/>
      <c r="D712" s="246">
        <f>IF(B712=0,"",ROUND(C712/B712*100,1))</f>
        <v>0</v>
      </c>
      <c r="E712" s="244"/>
      <c r="F712" s="247">
        <v>2110102</v>
      </c>
      <c r="G712">
        <f>SUM(C712)</f>
        <v>0</v>
      </c>
      <c r="H712" s="247" t="s">
        <v>45</v>
      </c>
    </row>
    <row r="713" ht="20.1" customHeight="1" spans="1:8">
      <c r="A713" s="267" t="s">
        <v>46</v>
      </c>
      <c r="B713" s="249">
        <f>VLOOKUP(F713,'[14]表二（旧）'!$F$5:$G$1311,2,FALSE)</f>
        <v>0</v>
      </c>
      <c r="C713" s="157"/>
      <c r="D713" s="246" t="str">
        <f>IF(B713=0,"",ROUND(C713/B713*100,1))</f>
        <v/>
      </c>
      <c r="E713" s="244"/>
      <c r="F713" s="247">
        <v>2110103</v>
      </c>
      <c r="G713">
        <f>SUM(C713)</f>
        <v>0</v>
      </c>
      <c r="H713" s="247" t="s">
        <v>46</v>
      </c>
    </row>
    <row r="714" ht="20.1" customHeight="1" spans="1:8">
      <c r="A714" s="267" t="s">
        <v>569</v>
      </c>
      <c r="B714" s="249">
        <f>VLOOKUP(F714,'[14]表二（旧）'!$F$5:$G$1311,2,FALSE)</f>
        <v>0</v>
      </c>
      <c r="C714" s="157"/>
      <c r="D714" s="246" t="str">
        <f>IF(B714=0,"",ROUND(C714/B714*100,1))</f>
        <v/>
      </c>
      <c r="E714" s="244"/>
      <c r="F714" s="247">
        <v>2110104</v>
      </c>
      <c r="G714">
        <f>SUM(C714)</f>
        <v>0</v>
      </c>
      <c r="H714" s="247" t="s">
        <v>570</v>
      </c>
    </row>
    <row r="715" ht="20.1" customHeight="1" spans="1:8">
      <c r="A715" s="267" t="s">
        <v>571</v>
      </c>
      <c r="B715" s="249">
        <f>VLOOKUP(F715,'[14]表二（旧）'!$F$5:$G$1311,2,FALSE)</f>
        <v>0</v>
      </c>
      <c r="C715" s="157"/>
      <c r="D715" s="246" t="str">
        <f>IF(B715=0,"",ROUND(C715/B715*100,1))</f>
        <v/>
      </c>
      <c r="E715" s="244"/>
      <c r="F715" s="247">
        <v>2110105</v>
      </c>
      <c r="G715">
        <f>SUM(C715)</f>
        <v>0</v>
      </c>
      <c r="H715" s="247" t="s">
        <v>571</v>
      </c>
    </row>
    <row r="716" ht="20.1" customHeight="1" spans="1:8">
      <c r="A716" s="267" t="s">
        <v>572</v>
      </c>
      <c r="B716" s="249">
        <f>VLOOKUP(F716,'[14]表二（旧）'!$F$5:$G$1311,2,FALSE)</f>
        <v>0</v>
      </c>
      <c r="C716" s="157"/>
      <c r="D716" s="246" t="str">
        <f>IF(B716=0,"",ROUND(C716/B716*100,1))</f>
        <v/>
      </c>
      <c r="E716" s="244"/>
      <c r="F716" s="247">
        <v>2110106</v>
      </c>
      <c r="G716">
        <f>SUM(C716)</f>
        <v>0</v>
      </c>
      <c r="H716" s="247" t="s">
        <v>573</v>
      </c>
    </row>
    <row r="717" ht="20.1" customHeight="1" spans="1:8">
      <c r="A717" s="267" t="s">
        <v>574</v>
      </c>
      <c r="B717" s="249">
        <f>VLOOKUP(F717,'[14]表二（旧）'!$F$5:$G$1311,2,FALSE)</f>
        <v>0</v>
      </c>
      <c r="C717" s="157"/>
      <c r="D717" s="246" t="str">
        <f>IF(B717=0,"",ROUND(C717/B717*100,1))</f>
        <v/>
      </c>
      <c r="E717" s="263"/>
      <c r="F717" s="247">
        <v>2110107</v>
      </c>
      <c r="G717">
        <f>SUM(C717)</f>
        <v>0</v>
      </c>
      <c r="H717" s="247" t="s">
        <v>575</v>
      </c>
    </row>
    <row r="718" ht="20.1" customHeight="1" spans="1:8">
      <c r="A718" s="267" t="s">
        <v>576</v>
      </c>
      <c r="B718" s="249">
        <f>VLOOKUP(F718,'[14]表二（旧）'!$F$5:$G$1311,2,FALSE)</f>
        <v>212</v>
      </c>
      <c r="C718" s="157">
        <v>191</v>
      </c>
      <c r="D718" s="246">
        <f>IF(B718=0,"",ROUND(C718/B718*100,1))</f>
        <v>90.1</v>
      </c>
      <c r="E718" s="263"/>
      <c r="F718" s="247">
        <v>2110199</v>
      </c>
      <c r="G718">
        <f>SUM(C718)</f>
        <v>191</v>
      </c>
      <c r="H718" s="247" t="s">
        <v>576</v>
      </c>
    </row>
    <row r="719" ht="20.1" customHeight="1" spans="1:8">
      <c r="A719" s="267" t="s">
        <v>577</v>
      </c>
      <c r="B719" s="245">
        <f>SUM(B720:B722)</f>
        <v>558</v>
      </c>
      <c r="C719" s="245">
        <f>SUM(C720:C722)</f>
        <v>665</v>
      </c>
      <c r="D719" s="246">
        <f>IF(B719=0,"",ROUND(C719/B719*100,1))</f>
        <v>119.2</v>
      </c>
      <c r="E719" s="263"/>
      <c r="F719" s="247">
        <v>21102</v>
      </c>
      <c r="G719">
        <f>SUM(C719)</f>
        <v>665</v>
      </c>
      <c r="H719" s="247" t="s">
        <v>577</v>
      </c>
    </row>
    <row r="720" ht="20.1" customHeight="1" spans="1:8">
      <c r="A720" s="267" t="s">
        <v>578</v>
      </c>
      <c r="B720" s="249">
        <f>VLOOKUP(F720,'[14]表二（旧）'!$F$5:$G$1311,2,FALSE)</f>
        <v>0</v>
      </c>
      <c r="C720" s="157"/>
      <c r="D720" s="246" t="str">
        <f>IF(B720=0,"",ROUND(C720/B720*100,1))</f>
        <v/>
      </c>
      <c r="E720" s="263"/>
      <c r="F720" s="247">
        <v>2110203</v>
      </c>
      <c r="G720">
        <f>SUM(C720)</f>
        <v>0</v>
      </c>
      <c r="H720" s="247" t="s">
        <v>578</v>
      </c>
    </row>
    <row r="721" ht="20.1" customHeight="1" spans="1:8">
      <c r="A721" s="267" t="s">
        <v>579</v>
      </c>
      <c r="B721" s="249">
        <f>VLOOKUP(F721,'[14]表二（旧）'!$F$5:$G$1311,2,FALSE)</f>
        <v>0</v>
      </c>
      <c r="C721" s="157"/>
      <c r="D721" s="246" t="str">
        <f>IF(B721=0,"",ROUND(C721/B721*100,1))</f>
        <v/>
      </c>
      <c r="E721" s="263"/>
      <c r="F721" s="247">
        <v>2110204</v>
      </c>
      <c r="G721">
        <f>SUM(C721)</f>
        <v>0</v>
      </c>
      <c r="H721" s="247" t="s">
        <v>579</v>
      </c>
    </row>
    <row r="722" ht="20.1" customHeight="1" spans="1:8">
      <c r="A722" s="267" t="s">
        <v>580</v>
      </c>
      <c r="B722" s="249">
        <f>VLOOKUP(F722,'[14]表二（旧）'!$F$5:$G$1311,2,FALSE)</f>
        <v>558</v>
      </c>
      <c r="C722" s="157">
        <v>665</v>
      </c>
      <c r="D722" s="246">
        <f>IF(B722=0,"",ROUND(C722/B722*100,1))</f>
        <v>119.2</v>
      </c>
      <c r="E722" s="263"/>
      <c r="F722" s="247">
        <v>2110299</v>
      </c>
      <c r="G722">
        <f>SUM(C722)</f>
        <v>665</v>
      </c>
      <c r="H722" s="247" t="s">
        <v>580</v>
      </c>
    </row>
    <row r="723" ht="20.1" customHeight="1" spans="1:8">
      <c r="A723" s="267" t="s">
        <v>581</v>
      </c>
      <c r="B723" s="245">
        <f>SUM(B724:B730)</f>
        <v>866</v>
      </c>
      <c r="C723" s="245">
        <f>SUM(C724:C730)</f>
        <v>2391</v>
      </c>
      <c r="D723" s="246">
        <f>IF(B723=0,"",ROUND(C723/B723*100,1))</f>
        <v>276.1</v>
      </c>
      <c r="E723" s="263"/>
      <c r="F723" s="247">
        <v>21103</v>
      </c>
      <c r="G723">
        <f>SUM(C723)</f>
        <v>2391</v>
      </c>
      <c r="H723" s="247" t="s">
        <v>581</v>
      </c>
    </row>
    <row r="724" ht="20.1" customHeight="1" spans="1:8">
      <c r="A724" s="267" t="s">
        <v>582</v>
      </c>
      <c r="B724" s="249">
        <f>VLOOKUP(F724,'[14]表二（旧）'!$F$5:$G$1311,2,FALSE)</f>
        <v>146</v>
      </c>
      <c r="C724" s="157">
        <v>1411</v>
      </c>
      <c r="D724" s="246">
        <f>IF(B724=0,"",ROUND(C724/B724*100,1))</f>
        <v>966.4</v>
      </c>
      <c r="E724" s="263"/>
      <c r="F724" s="247">
        <v>2110301</v>
      </c>
      <c r="G724">
        <f>SUM(C724)</f>
        <v>1411</v>
      </c>
      <c r="H724" s="247" t="s">
        <v>582</v>
      </c>
    </row>
    <row r="725" ht="20.1" customHeight="1" spans="1:8">
      <c r="A725" s="267" t="s">
        <v>583</v>
      </c>
      <c r="B725" s="249">
        <f>VLOOKUP(F725,'[14]表二（旧）'!$F$5:$G$1311,2,FALSE)</f>
        <v>200</v>
      </c>
      <c r="C725" s="157">
        <v>880</v>
      </c>
      <c r="D725" s="246">
        <f>IF(B725=0,"",ROUND(C725/B725*100,1))</f>
        <v>440</v>
      </c>
      <c r="E725" s="263"/>
      <c r="F725" s="247">
        <v>2110302</v>
      </c>
      <c r="G725">
        <f>SUM(C725)</f>
        <v>880</v>
      </c>
      <c r="H725" s="247" t="s">
        <v>583</v>
      </c>
    </row>
    <row r="726" ht="20.1" customHeight="1" spans="1:8">
      <c r="A726" s="267" t="s">
        <v>584</v>
      </c>
      <c r="B726" s="249">
        <f>VLOOKUP(F726,'[14]表二（旧）'!$F$5:$G$1311,2,FALSE)</f>
        <v>0</v>
      </c>
      <c r="C726" s="157"/>
      <c r="D726" s="246" t="str">
        <f>IF(B726=0,"",ROUND(C726/B726*100,1))</f>
        <v/>
      </c>
      <c r="E726" s="263"/>
      <c r="F726" s="247">
        <v>2110303</v>
      </c>
      <c r="G726">
        <f>SUM(C726)</f>
        <v>0</v>
      </c>
      <c r="H726" s="247" t="s">
        <v>584</v>
      </c>
    </row>
    <row r="727" ht="20.1" customHeight="1" spans="1:8">
      <c r="A727" s="267" t="s">
        <v>585</v>
      </c>
      <c r="B727" s="249">
        <f>VLOOKUP(F727,'[14]表二（旧）'!$F$5:$G$1311,2,FALSE)</f>
        <v>0</v>
      </c>
      <c r="C727" s="157"/>
      <c r="D727" s="246" t="str">
        <f>IF(B727=0,"",ROUND(C727/B727*100,1))</f>
        <v/>
      </c>
      <c r="E727" s="263"/>
      <c r="F727" s="247">
        <v>2110304</v>
      </c>
      <c r="G727">
        <f>SUM(C727)</f>
        <v>0</v>
      </c>
      <c r="H727" s="247" t="s">
        <v>585</v>
      </c>
    </row>
    <row r="728" ht="20.1" customHeight="1" spans="1:8">
      <c r="A728" s="267" t="s">
        <v>586</v>
      </c>
      <c r="B728" s="249">
        <f>VLOOKUP(F728,'[14]表二（旧）'!$F$5:$G$1311,2,FALSE)</f>
        <v>0</v>
      </c>
      <c r="C728" s="157"/>
      <c r="D728" s="246" t="str">
        <f>IF(B728=0,"",ROUND(C728/B728*100,1))</f>
        <v/>
      </c>
      <c r="E728" s="263"/>
      <c r="F728" s="247">
        <v>2110305</v>
      </c>
      <c r="G728">
        <f>SUM(C728)</f>
        <v>0</v>
      </c>
      <c r="H728" s="247" t="s">
        <v>586</v>
      </c>
    </row>
    <row r="729" ht="20.1" customHeight="1" spans="1:8">
      <c r="A729" s="267" t="s">
        <v>587</v>
      </c>
      <c r="B729" s="249">
        <f>VLOOKUP(F729,'[14]表二（旧）'!$F$5:$G$1311,2,FALSE)</f>
        <v>0</v>
      </c>
      <c r="C729" s="157"/>
      <c r="D729" s="246" t="str">
        <f>IF(B729=0,"",ROUND(C729/B729*100,1))</f>
        <v/>
      </c>
      <c r="E729" s="263"/>
      <c r="F729" s="247">
        <v>2110306</v>
      </c>
      <c r="G729">
        <f>SUM(C729)</f>
        <v>0</v>
      </c>
      <c r="H729" s="247" t="s">
        <v>587</v>
      </c>
    </row>
    <row r="730" ht="20.1" customHeight="1" spans="1:8">
      <c r="A730" s="267" t="s">
        <v>588</v>
      </c>
      <c r="B730" s="249">
        <f>VLOOKUP(F730,'[14]表二（旧）'!$F$5:$G$1311,2,FALSE)</f>
        <v>520</v>
      </c>
      <c r="C730" s="157">
        <v>100</v>
      </c>
      <c r="D730" s="246">
        <f>IF(B730=0,"",ROUND(C730/B730*100,1))</f>
        <v>19.2</v>
      </c>
      <c r="E730" s="263"/>
      <c r="F730" s="247">
        <v>2110399</v>
      </c>
      <c r="G730">
        <f>SUM(C730)</f>
        <v>100</v>
      </c>
      <c r="H730" s="247" t="s">
        <v>588</v>
      </c>
    </row>
    <row r="731" ht="20.1" customHeight="1" spans="1:8">
      <c r="A731" s="267" t="s">
        <v>589</v>
      </c>
      <c r="B731" s="245">
        <f>SUM(B732:B736)</f>
        <v>0</v>
      </c>
      <c r="C731" s="245">
        <f>SUM(C732:C736)</f>
        <v>269</v>
      </c>
      <c r="D731" s="246" t="str">
        <f>IF(B731=0,"",ROUND(C731/B731*100,1))</f>
        <v/>
      </c>
      <c r="E731" s="263"/>
      <c r="F731" s="247">
        <v>21104</v>
      </c>
      <c r="G731">
        <f>SUM(C731)</f>
        <v>269</v>
      </c>
      <c r="H731" s="247" t="s">
        <v>589</v>
      </c>
    </row>
    <row r="732" ht="20.1" customHeight="1" spans="1:8">
      <c r="A732" s="267" t="s">
        <v>590</v>
      </c>
      <c r="B732" s="249">
        <f>VLOOKUP(F732,'[14]表二（旧）'!$F$5:$G$1311,2,FALSE)</f>
        <v>0</v>
      </c>
      <c r="C732" s="157"/>
      <c r="D732" s="246" t="str">
        <f>IF(B732=0,"",ROUND(C732/B732*100,1))</f>
        <v/>
      </c>
      <c r="E732" s="263"/>
      <c r="F732" s="247">
        <v>2110401</v>
      </c>
      <c r="G732">
        <f>SUM(C732)</f>
        <v>0</v>
      </c>
      <c r="H732" s="247" t="s">
        <v>590</v>
      </c>
    </row>
    <row r="733" ht="20.1" customHeight="1" spans="1:8">
      <c r="A733" s="267" t="s">
        <v>591</v>
      </c>
      <c r="B733" s="249">
        <f>VLOOKUP(F733,'[14]表二（旧）'!$F$5:$G$1311,2,FALSE)</f>
        <v>0</v>
      </c>
      <c r="C733" s="157">
        <v>269</v>
      </c>
      <c r="D733" s="246" t="str">
        <f>IF(B733=0,"",ROUND(C733/B733*100,1))</f>
        <v/>
      </c>
      <c r="E733" s="263"/>
      <c r="F733" s="247">
        <v>2110402</v>
      </c>
      <c r="G733">
        <f>SUM(C733)</f>
        <v>269</v>
      </c>
      <c r="H733" s="247" t="s">
        <v>591</v>
      </c>
    </row>
    <row r="734" ht="20.1" customHeight="1" spans="1:8">
      <c r="A734" s="267" t="s">
        <v>592</v>
      </c>
      <c r="B734" s="249">
        <f>VLOOKUP(F734,'[14]表二（旧）'!$F$5:$G$1311,2,FALSE)</f>
        <v>0</v>
      </c>
      <c r="C734" s="157"/>
      <c r="D734" s="246" t="str">
        <f>IF(B734=0,"",ROUND(C734/B734*100,1))</f>
        <v/>
      </c>
      <c r="E734" s="263"/>
      <c r="F734" s="247">
        <v>2110403</v>
      </c>
      <c r="G734">
        <f>SUM(C734)</f>
        <v>0</v>
      </c>
      <c r="H734" s="247" t="s">
        <v>592</v>
      </c>
    </row>
    <row r="735" ht="20.1" customHeight="1" spans="1:8">
      <c r="A735" s="267" t="s">
        <v>593</v>
      </c>
      <c r="B735" s="249">
        <f>VLOOKUP(F735,'[14]表二（旧）'!$F$5:$G$1311,2,FALSE)</f>
        <v>0</v>
      </c>
      <c r="C735" s="157"/>
      <c r="D735" s="246" t="str">
        <f>IF(B735=0,"",ROUND(C735/B735*100,1))</f>
        <v/>
      </c>
      <c r="E735" s="244"/>
      <c r="F735" s="247">
        <v>2110404</v>
      </c>
      <c r="G735">
        <f>SUM(C735)</f>
        <v>0</v>
      </c>
      <c r="H735" s="247" t="s">
        <v>593</v>
      </c>
    </row>
    <row r="736" ht="20.1" customHeight="1" spans="1:8">
      <c r="A736" s="267" t="s">
        <v>594</v>
      </c>
      <c r="B736" s="249">
        <f>VLOOKUP(F736,'[14]表二（旧）'!$F$5:$G$1311,2,FALSE)</f>
        <v>0</v>
      </c>
      <c r="C736" s="157"/>
      <c r="D736" s="246" t="str">
        <f>IF(B736=0,"",ROUND(C736/B736*100,1))</f>
        <v/>
      </c>
      <c r="E736" s="244"/>
      <c r="F736" s="247">
        <v>2110499</v>
      </c>
      <c r="G736">
        <f>SUM(C736)</f>
        <v>0</v>
      </c>
      <c r="H736" s="247" t="s">
        <v>594</v>
      </c>
    </row>
    <row r="737" ht="20.1" customHeight="1" spans="1:8">
      <c r="A737" s="267" t="s">
        <v>595</v>
      </c>
      <c r="B737" s="245">
        <f>SUM(B738:B743)</f>
        <v>0</v>
      </c>
      <c r="C737" s="245">
        <f>SUM(C738:C743)</f>
        <v>0</v>
      </c>
      <c r="D737" s="246" t="str">
        <f>IF(B737=0,"",ROUND(C737/B737*100,1))</f>
        <v/>
      </c>
      <c r="E737" s="244"/>
      <c r="F737" s="247">
        <v>21105</v>
      </c>
      <c r="G737">
        <f>SUM(C737)</f>
        <v>0</v>
      </c>
      <c r="H737" s="247" t="s">
        <v>595</v>
      </c>
    </row>
    <row r="738" ht="20.1" customHeight="1" spans="1:8">
      <c r="A738" s="267" t="s">
        <v>596</v>
      </c>
      <c r="B738" s="249">
        <f>VLOOKUP(F738,'[14]表二（旧）'!$F$5:$G$1311,2,FALSE)</f>
        <v>0</v>
      </c>
      <c r="C738" s="157"/>
      <c r="D738" s="246" t="str">
        <f>IF(B738=0,"",ROUND(C738/B738*100,1))</f>
        <v/>
      </c>
      <c r="E738" s="244"/>
      <c r="F738" s="247">
        <v>2110501</v>
      </c>
      <c r="G738">
        <f>SUM(C738)</f>
        <v>0</v>
      </c>
      <c r="H738" s="247" t="s">
        <v>596</v>
      </c>
    </row>
    <row r="739" ht="20.1" customHeight="1" spans="1:8">
      <c r="A739" s="267" t="s">
        <v>597</v>
      </c>
      <c r="B739" s="249">
        <f>VLOOKUP(F739,'[14]表二（旧）'!$F$5:$G$1311,2,FALSE)</f>
        <v>0</v>
      </c>
      <c r="C739" s="157"/>
      <c r="D739" s="246" t="str">
        <f>IF(B739=0,"",ROUND(C739/B739*100,1))</f>
        <v/>
      </c>
      <c r="E739" s="244"/>
      <c r="F739" s="247">
        <v>2110502</v>
      </c>
      <c r="G739">
        <f>SUM(C739)</f>
        <v>0</v>
      </c>
      <c r="H739" s="247" t="s">
        <v>597</v>
      </c>
    </row>
    <row r="740" ht="20.1" customHeight="1" spans="1:8">
      <c r="A740" s="267" t="s">
        <v>598</v>
      </c>
      <c r="B740" s="249">
        <f>VLOOKUP(F740,'[14]表二（旧）'!$F$5:$G$1311,2,FALSE)</f>
        <v>0</v>
      </c>
      <c r="C740" s="157"/>
      <c r="D740" s="246" t="str">
        <f>IF(B740=0,"",ROUND(C740/B740*100,1))</f>
        <v/>
      </c>
      <c r="E740" s="244"/>
      <c r="F740" s="247">
        <v>2110503</v>
      </c>
      <c r="G740">
        <f>SUM(C740)</f>
        <v>0</v>
      </c>
      <c r="H740" s="247" t="s">
        <v>598</v>
      </c>
    </row>
    <row r="741" ht="20.1" customHeight="1" spans="1:8">
      <c r="A741" s="267" t="s">
        <v>599</v>
      </c>
      <c r="B741" s="249">
        <f>VLOOKUP(F741,'[14]表二（旧）'!$F$5:$G$1311,2,FALSE)</f>
        <v>0</v>
      </c>
      <c r="C741" s="157"/>
      <c r="D741" s="246" t="str">
        <f>IF(B741=0,"",ROUND(C741/B741*100,1))</f>
        <v/>
      </c>
      <c r="E741" s="244"/>
      <c r="F741" s="247">
        <v>2110506</v>
      </c>
      <c r="G741">
        <f>SUM(C741)</f>
        <v>0</v>
      </c>
      <c r="H741" s="247" t="s">
        <v>599</v>
      </c>
    </row>
    <row r="742" ht="20.1" customHeight="1" spans="1:8">
      <c r="A742" s="267" t="s">
        <v>600</v>
      </c>
      <c r="B742" s="249">
        <f>VLOOKUP(F742,'[14]表二（旧）'!$F$5:$G$1311,2,FALSE)</f>
        <v>0</v>
      </c>
      <c r="C742" s="157"/>
      <c r="D742" s="246" t="str">
        <f>IF(B742=0,"",ROUND(C742/B742*100,1))</f>
        <v/>
      </c>
      <c r="E742" s="244"/>
      <c r="F742" s="247">
        <v>2110507</v>
      </c>
      <c r="G742">
        <f>SUM(C742)</f>
        <v>0</v>
      </c>
      <c r="H742" s="247" t="s">
        <v>600</v>
      </c>
    </row>
    <row r="743" ht="20.1" customHeight="1" spans="1:8">
      <c r="A743" s="267" t="s">
        <v>601</v>
      </c>
      <c r="B743" s="249">
        <f>VLOOKUP(F743,'[14]表二（旧）'!$F$5:$G$1311,2,FALSE)</f>
        <v>0</v>
      </c>
      <c r="C743" s="157"/>
      <c r="D743" s="246" t="str">
        <f>IF(B743=0,"",ROUND(C743/B743*100,1))</f>
        <v/>
      </c>
      <c r="E743" s="244"/>
      <c r="F743" s="247">
        <v>2110599</v>
      </c>
      <c r="G743">
        <f>SUM(C743)</f>
        <v>0</v>
      </c>
      <c r="H743" s="247" t="s">
        <v>601</v>
      </c>
    </row>
    <row r="744" ht="20.1" customHeight="1" spans="1:8">
      <c r="A744" s="267" t="s">
        <v>602</v>
      </c>
      <c r="B744" s="245">
        <f>SUM(B745:B749)</f>
        <v>0</v>
      </c>
      <c r="C744" s="245">
        <f>SUM(C745:C749)</f>
        <v>0</v>
      </c>
      <c r="D744" s="246" t="str">
        <f>IF(B744=0,"",ROUND(C744/B744*100,1))</f>
        <v/>
      </c>
      <c r="E744" s="244"/>
      <c r="F744" s="247">
        <v>21106</v>
      </c>
      <c r="G744">
        <f>SUM(C744)</f>
        <v>0</v>
      </c>
      <c r="H744" s="247" t="s">
        <v>602</v>
      </c>
    </row>
    <row r="745" ht="20.1" customHeight="1" spans="1:8">
      <c r="A745" s="267" t="s">
        <v>603</v>
      </c>
      <c r="B745" s="249">
        <f>VLOOKUP(F745,'[14]表二（旧）'!$F$5:$G$1311,2,FALSE)</f>
        <v>0</v>
      </c>
      <c r="C745" s="157"/>
      <c r="D745" s="246" t="str">
        <f>IF(B745=0,"",ROUND(C745/B745*100,1))</f>
        <v/>
      </c>
      <c r="E745" s="244"/>
      <c r="F745" s="247">
        <v>2110602</v>
      </c>
      <c r="G745">
        <f>SUM(C745)</f>
        <v>0</v>
      </c>
      <c r="H745" s="247" t="s">
        <v>603</v>
      </c>
    </row>
    <row r="746" ht="20.1" customHeight="1" spans="1:8">
      <c r="A746" s="267" t="s">
        <v>604</v>
      </c>
      <c r="B746" s="249">
        <f>VLOOKUP(F746,'[14]表二（旧）'!$F$5:$G$1311,2,FALSE)</f>
        <v>0</v>
      </c>
      <c r="C746" s="157"/>
      <c r="D746" s="246" t="str">
        <f>IF(B746=0,"",ROUND(C746/B746*100,1))</f>
        <v/>
      </c>
      <c r="E746" s="244"/>
      <c r="F746" s="247">
        <v>2110603</v>
      </c>
      <c r="G746">
        <f>SUM(C746)</f>
        <v>0</v>
      </c>
      <c r="H746" s="247" t="s">
        <v>604</v>
      </c>
    </row>
    <row r="747" ht="20.1" customHeight="1" spans="1:8">
      <c r="A747" s="267" t="s">
        <v>605</v>
      </c>
      <c r="B747" s="249">
        <f>VLOOKUP(F747,'[14]表二（旧）'!$F$5:$G$1311,2,FALSE)</f>
        <v>0</v>
      </c>
      <c r="C747" s="157"/>
      <c r="D747" s="246" t="str">
        <f>IF(B747=0,"",ROUND(C747/B747*100,1))</f>
        <v/>
      </c>
      <c r="E747" s="244"/>
      <c r="F747" s="247">
        <v>2110604</v>
      </c>
      <c r="G747">
        <f>SUM(C747)</f>
        <v>0</v>
      </c>
      <c r="H747" s="247" t="s">
        <v>605</v>
      </c>
    </row>
    <row r="748" ht="20.1" customHeight="1" spans="1:8">
      <c r="A748" s="267" t="s">
        <v>606</v>
      </c>
      <c r="B748" s="249">
        <f>VLOOKUP(F748,'[14]表二（旧）'!$F$5:$G$1311,2,FALSE)</f>
        <v>0</v>
      </c>
      <c r="C748" s="157"/>
      <c r="D748" s="246" t="str">
        <f>IF(B748=0,"",ROUND(C748/B748*100,1))</f>
        <v/>
      </c>
      <c r="E748" s="244"/>
      <c r="F748" s="247">
        <v>2110605</v>
      </c>
      <c r="G748">
        <f>SUM(C748)</f>
        <v>0</v>
      </c>
      <c r="H748" s="247" t="s">
        <v>606</v>
      </c>
    </row>
    <row r="749" ht="20.1" customHeight="1" spans="1:8">
      <c r="A749" s="267" t="s">
        <v>607</v>
      </c>
      <c r="B749" s="249">
        <f>VLOOKUP(F749,'[14]表二（旧）'!$F$5:$G$1311,2,FALSE)</f>
        <v>0</v>
      </c>
      <c r="C749" s="157"/>
      <c r="D749" s="246" t="str">
        <f>IF(B749=0,"",ROUND(C749/B749*100,1))</f>
        <v/>
      </c>
      <c r="E749" s="244"/>
      <c r="F749" s="247">
        <v>2110699</v>
      </c>
      <c r="G749">
        <f>SUM(C749)</f>
        <v>0</v>
      </c>
      <c r="H749" s="247" t="s">
        <v>607</v>
      </c>
    </row>
    <row r="750" ht="20.1" customHeight="1" spans="1:8">
      <c r="A750" s="267" t="s">
        <v>608</v>
      </c>
      <c r="B750" s="245">
        <f>SUM(B751:B752)</f>
        <v>0</v>
      </c>
      <c r="C750" s="245">
        <f>SUM(C751:C752)</f>
        <v>0</v>
      </c>
      <c r="D750" s="246" t="str">
        <f>IF(B750=0,"",ROUND(C750/B750*100,1))</f>
        <v/>
      </c>
      <c r="E750" s="244"/>
      <c r="F750" s="247">
        <v>21107</v>
      </c>
      <c r="G750">
        <f>SUM(C750)</f>
        <v>0</v>
      </c>
      <c r="H750" s="247" t="s">
        <v>608</v>
      </c>
    </row>
    <row r="751" ht="20.1" customHeight="1" spans="1:8">
      <c r="A751" s="267" t="s">
        <v>609</v>
      </c>
      <c r="B751" s="249">
        <f>VLOOKUP(F751,'[14]表二（旧）'!$F$5:$G$1311,2,FALSE)</f>
        <v>0</v>
      </c>
      <c r="C751" s="157"/>
      <c r="D751" s="246" t="str">
        <f>IF(B751=0,"",ROUND(C751/B751*100,1))</f>
        <v/>
      </c>
      <c r="E751" s="244"/>
      <c r="F751" s="247">
        <v>2110704</v>
      </c>
      <c r="G751">
        <f>SUM(C751)</f>
        <v>0</v>
      </c>
      <c r="H751" s="247" t="s">
        <v>609</v>
      </c>
    </row>
    <row r="752" ht="20.1" customHeight="1" spans="1:8">
      <c r="A752" s="267" t="s">
        <v>610</v>
      </c>
      <c r="B752" s="249">
        <f>VLOOKUP(F752,'[14]表二（旧）'!$F$5:$G$1311,2,FALSE)</f>
        <v>0</v>
      </c>
      <c r="C752" s="157"/>
      <c r="D752" s="246" t="str">
        <f>IF(B752=0,"",ROUND(C752/B752*100,1))</f>
        <v/>
      </c>
      <c r="E752" s="244"/>
      <c r="F752" s="247">
        <v>2110799</v>
      </c>
      <c r="G752">
        <f>SUM(C752)</f>
        <v>0</v>
      </c>
      <c r="H752" s="247" t="s">
        <v>610</v>
      </c>
    </row>
    <row r="753" ht="20.1" customHeight="1" spans="1:8">
      <c r="A753" s="267" t="s">
        <v>611</v>
      </c>
      <c r="B753" s="245">
        <f>SUM(B754:B755)</f>
        <v>0</v>
      </c>
      <c r="C753" s="245">
        <f>SUM(C754:C755)</f>
        <v>0</v>
      </c>
      <c r="D753" s="246" t="str">
        <f>IF(B753=0,"",ROUND(C753/B753*100,1))</f>
        <v/>
      </c>
      <c r="E753" s="244"/>
      <c r="F753" s="247">
        <v>21108</v>
      </c>
      <c r="G753">
        <f>SUM(C753)</f>
        <v>0</v>
      </c>
      <c r="H753" s="247" t="s">
        <v>611</v>
      </c>
    </row>
    <row r="754" ht="20.1" customHeight="1" spans="1:8">
      <c r="A754" s="267" t="s">
        <v>612</v>
      </c>
      <c r="B754" s="249">
        <f>VLOOKUP(F754,'[14]表二（旧）'!$F$5:$G$1311,2,FALSE)</f>
        <v>0</v>
      </c>
      <c r="C754" s="157"/>
      <c r="D754" s="246" t="str">
        <f>IF(B754=0,"",ROUND(C754/B754*100,1))</f>
        <v/>
      </c>
      <c r="E754" s="244"/>
      <c r="F754" s="247">
        <v>2110804</v>
      </c>
      <c r="G754">
        <f>SUM(C754)</f>
        <v>0</v>
      </c>
      <c r="H754" s="247" t="s">
        <v>612</v>
      </c>
    </row>
    <row r="755" ht="20.1" customHeight="1" spans="1:8">
      <c r="A755" s="267" t="s">
        <v>613</v>
      </c>
      <c r="B755" s="249">
        <f>VLOOKUP(F755,'[14]表二（旧）'!$F$5:$G$1311,2,FALSE)</f>
        <v>0</v>
      </c>
      <c r="C755" s="157"/>
      <c r="D755" s="246" t="str">
        <f>IF(B755=0,"",ROUND(C755/B755*100,1))</f>
        <v/>
      </c>
      <c r="E755" s="244"/>
      <c r="F755" s="247">
        <v>2110899</v>
      </c>
      <c r="G755">
        <f>SUM(C755)</f>
        <v>0</v>
      </c>
      <c r="H755" s="247" t="s">
        <v>613</v>
      </c>
    </row>
    <row r="756" ht="20.1" customHeight="1" spans="1:8">
      <c r="A756" s="267" t="s">
        <v>614</v>
      </c>
      <c r="B756" s="249">
        <f>VLOOKUP(F756,'[14]表二（旧）'!$F$5:$G$1311,2,FALSE)</f>
        <v>0</v>
      </c>
      <c r="C756" s="157"/>
      <c r="D756" s="246" t="str">
        <f>IF(B756=0,"",ROUND(C756/B756*100,1))</f>
        <v/>
      </c>
      <c r="E756" s="244"/>
      <c r="F756" s="247">
        <v>21109</v>
      </c>
      <c r="G756">
        <f>SUM(C756)</f>
        <v>0</v>
      </c>
      <c r="H756" s="247" t="s">
        <v>614</v>
      </c>
    </row>
    <row r="757" ht="20.1" customHeight="1" spans="1:8">
      <c r="A757" s="267" t="s">
        <v>615</v>
      </c>
      <c r="B757" s="249">
        <f>VLOOKUP(F757,'[14]表二（旧）'!$F$5:$G$1311,2,FALSE)</f>
        <v>940</v>
      </c>
      <c r="C757" s="157"/>
      <c r="D757" s="246">
        <f>IF(B757=0,"",ROUND(C757/B757*100,1))</f>
        <v>0</v>
      </c>
      <c r="E757" s="244"/>
      <c r="F757" s="247">
        <v>21110</v>
      </c>
      <c r="G757">
        <f>SUM(C757)</f>
        <v>0</v>
      </c>
      <c r="H757" s="247" t="s">
        <v>615</v>
      </c>
    </row>
    <row r="758" ht="20.1" customHeight="1" spans="1:8">
      <c r="A758" s="267" t="s">
        <v>616</v>
      </c>
      <c r="B758" s="245">
        <f>SUM(B759:B763)</f>
        <v>272</v>
      </c>
      <c r="C758" s="245">
        <f>SUM(C759:C763)</f>
        <v>946</v>
      </c>
      <c r="D758" s="246">
        <f>IF(B758=0,"",ROUND(C758/B758*100,1))</f>
        <v>347.8</v>
      </c>
      <c r="E758" s="244"/>
      <c r="F758" s="247">
        <v>21111</v>
      </c>
      <c r="G758">
        <f>SUM(C758)</f>
        <v>946</v>
      </c>
      <c r="H758" s="247" t="s">
        <v>616</v>
      </c>
    </row>
    <row r="759" ht="20.1" customHeight="1" spans="1:8">
      <c r="A759" s="267" t="s">
        <v>617</v>
      </c>
      <c r="B759" s="249">
        <f>VLOOKUP(F759,'[14]表二（旧）'!$F$5:$G$1311,2,FALSE)</f>
        <v>0</v>
      </c>
      <c r="C759" s="157"/>
      <c r="D759" s="246" t="str">
        <f>IF(B759=0,"",ROUND(C759/B759*100,1))</f>
        <v/>
      </c>
      <c r="E759" s="244"/>
      <c r="F759" s="247">
        <v>2111101</v>
      </c>
      <c r="G759">
        <f>SUM(C759)</f>
        <v>0</v>
      </c>
      <c r="H759" s="247" t="s">
        <v>618</v>
      </c>
    </row>
    <row r="760" ht="20.1" customHeight="1" spans="1:8">
      <c r="A760" s="267" t="s">
        <v>619</v>
      </c>
      <c r="B760" s="249">
        <f>VLOOKUP(F760,'[14]表二（旧）'!$F$5:$G$1311,2,FALSE)</f>
        <v>0</v>
      </c>
      <c r="C760" s="157"/>
      <c r="D760" s="246" t="str">
        <f>IF(B760=0,"",ROUND(C760/B760*100,1))</f>
        <v/>
      </c>
      <c r="E760" s="244"/>
      <c r="F760" s="247">
        <v>2111102</v>
      </c>
      <c r="G760">
        <f>SUM(C760)</f>
        <v>0</v>
      </c>
      <c r="H760" s="247" t="s">
        <v>620</v>
      </c>
    </row>
    <row r="761" ht="20.1" customHeight="1" spans="1:8">
      <c r="A761" s="267" t="s">
        <v>621</v>
      </c>
      <c r="B761" s="249">
        <f>VLOOKUP(F761,'[14]表二（旧）'!$F$5:$G$1311,2,FALSE)</f>
        <v>82</v>
      </c>
      <c r="C761" s="157">
        <v>46</v>
      </c>
      <c r="D761" s="246">
        <f>IF(B761=0,"",ROUND(C761/B761*100,1))</f>
        <v>56.1</v>
      </c>
      <c r="E761" s="244"/>
      <c r="F761" s="247">
        <v>2111103</v>
      </c>
      <c r="G761">
        <f>SUM(C761)</f>
        <v>46</v>
      </c>
      <c r="H761" s="247" t="s">
        <v>621</v>
      </c>
    </row>
    <row r="762" ht="20.1" customHeight="1" spans="1:8">
      <c r="A762" s="267" t="s">
        <v>622</v>
      </c>
      <c r="B762" s="249">
        <f>VLOOKUP(F762,'[14]表二（旧）'!$F$5:$G$1311,2,FALSE)</f>
        <v>0</v>
      </c>
      <c r="C762" s="157"/>
      <c r="D762" s="246" t="str">
        <f>IF(B762=0,"",ROUND(C762/B762*100,1))</f>
        <v/>
      </c>
      <c r="E762" s="244"/>
      <c r="F762" s="247">
        <v>2111104</v>
      </c>
      <c r="G762">
        <f>SUM(C762)</f>
        <v>0</v>
      </c>
      <c r="H762" s="247" t="s">
        <v>622</v>
      </c>
    </row>
    <row r="763" ht="20.1" customHeight="1" spans="1:8">
      <c r="A763" s="267" t="s">
        <v>623</v>
      </c>
      <c r="B763" s="249">
        <f>VLOOKUP(F763,'[14]表二（旧）'!$F$5:$G$1311,2,FALSE)</f>
        <v>190</v>
      </c>
      <c r="C763" s="157">
        <v>900</v>
      </c>
      <c r="D763" s="246">
        <f>IF(B763=0,"",ROUND(C763/B763*100,1))</f>
        <v>473.7</v>
      </c>
      <c r="E763" s="244"/>
      <c r="F763" s="247">
        <v>2111199</v>
      </c>
      <c r="G763">
        <f>SUM(C763)</f>
        <v>900</v>
      </c>
      <c r="H763" s="247" t="s">
        <v>623</v>
      </c>
    </row>
    <row r="764" ht="20.1" customHeight="1" spans="1:8">
      <c r="A764" s="267" t="s">
        <v>624</v>
      </c>
      <c r="B764" s="249">
        <f>VLOOKUP(F764,'[14]表二（旧）'!$F$5:$G$1311,2,FALSE)</f>
        <v>0</v>
      </c>
      <c r="C764" s="157"/>
      <c r="D764" s="246" t="str">
        <f>IF(B764=0,"",ROUND(C764/B764*100,1))</f>
        <v/>
      </c>
      <c r="E764" s="244"/>
      <c r="F764" s="247">
        <v>21112</v>
      </c>
      <c r="G764">
        <f>SUM(C764)</f>
        <v>0</v>
      </c>
      <c r="H764" s="247" t="s">
        <v>624</v>
      </c>
    </row>
    <row r="765" ht="20.1" customHeight="1" spans="1:8">
      <c r="A765" s="267" t="s">
        <v>625</v>
      </c>
      <c r="B765" s="249">
        <f>VLOOKUP(F765,'[14]表二（旧）'!$F$5:$G$1311,2,FALSE)</f>
        <v>0</v>
      </c>
      <c r="C765" s="157"/>
      <c r="D765" s="246" t="str">
        <f>IF(B765=0,"",ROUND(C765/B765*100,1))</f>
        <v/>
      </c>
      <c r="E765" s="244"/>
      <c r="F765" s="247">
        <v>21113</v>
      </c>
      <c r="G765">
        <f>SUM(C765)</f>
        <v>0</v>
      </c>
      <c r="H765" s="247" t="s">
        <v>625</v>
      </c>
    </row>
    <row r="766" ht="20.1" customHeight="1" spans="1:8">
      <c r="A766" s="267" t="s">
        <v>626</v>
      </c>
      <c r="B766" s="245">
        <f>SUM(B767:B780)</f>
        <v>0</v>
      </c>
      <c r="C766" s="245">
        <f>SUM(C767:C780)</f>
        <v>0</v>
      </c>
      <c r="D766" s="246" t="str">
        <f>IF(B766=0,"",ROUND(C766/B766*100,1))</f>
        <v/>
      </c>
      <c r="E766" s="244"/>
      <c r="F766" s="247">
        <v>21114</v>
      </c>
      <c r="G766">
        <f>SUM(C766)</f>
        <v>0</v>
      </c>
      <c r="H766" s="247" t="s">
        <v>626</v>
      </c>
    </row>
    <row r="767" ht="20.1" customHeight="1" spans="1:8">
      <c r="A767" s="267" t="s">
        <v>44</v>
      </c>
      <c r="B767" s="249">
        <f>VLOOKUP(F767,'[14]表二（旧）'!$F$5:$G$1311,2,FALSE)</f>
        <v>0</v>
      </c>
      <c r="C767" s="157"/>
      <c r="D767" s="246" t="str">
        <f>IF(B767=0,"",ROUND(C767/B767*100,1))</f>
        <v/>
      </c>
      <c r="E767" s="244"/>
      <c r="F767" s="247">
        <v>2111401</v>
      </c>
      <c r="G767">
        <f>SUM(C767)</f>
        <v>0</v>
      </c>
      <c r="H767" s="247" t="s">
        <v>44</v>
      </c>
    </row>
    <row r="768" ht="20.1" customHeight="1" spans="1:8">
      <c r="A768" s="267" t="s">
        <v>45</v>
      </c>
      <c r="B768" s="249">
        <f>VLOOKUP(F768,'[14]表二（旧）'!$F$5:$G$1311,2,FALSE)</f>
        <v>0</v>
      </c>
      <c r="C768" s="157"/>
      <c r="D768" s="246" t="str">
        <f>IF(B768=0,"",ROUND(C768/B768*100,1))</f>
        <v/>
      </c>
      <c r="E768" s="244"/>
      <c r="F768" s="247">
        <v>2111402</v>
      </c>
      <c r="G768">
        <f>SUM(C768)</f>
        <v>0</v>
      </c>
      <c r="H768" s="247" t="s">
        <v>45</v>
      </c>
    </row>
    <row r="769" ht="20.1" customHeight="1" spans="1:8">
      <c r="A769" s="267" t="s">
        <v>46</v>
      </c>
      <c r="B769" s="249">
        <f>VLOOKUP(F769,'[14]表二（旧）'!$F$5:$G$1311,2,FALSE)</f>
        <v>0</v>
      </c>
      <c r="C769" s="157"/>
      <c r="D769" s="246" t="str">
        <f>IF(B769=0,"",ROUND(C769/B769*100,1))</f>
        <v/>
      </c>
      <c r="E769" s="244"/>
      <c r="F769" s="247">
        <v>2111403</v>
      </c>
      <c r="G769">
        <f>SUM(C769)</f>
        <v>0</v>
      </c>
      <c r="H769" s="247" t="s">
        <v>46</v>
      </c>
    </row>
    <row r="770" ht="20.1" customHeight="1" spans="1:8">
      <c r="A770" s="267" t="s">
        <v>627</v>
      </c>
      <c r="B770" s="249">
        <f>VLOOKUP(F770,'[14]表二（旧）'!$F$5:$G$1311,2,FALSE)</f>
        <v>0</v>
      </c>
      <c r="C770" s="157"/>
      <c r="D770" s="246" t="str">
        <f>IF(B770=0,"",ROUND(C770/B770*100,1))</f>
        <v/>
      </c>
      <c r="E770" s="244"/>
      <c r="F770" s="247">
        <v>2111404</v>
      </c>
      <c r="G770">
        <f>SUM(C770)</f>
        <v>0</v>
      </c>
      <c r="H770" s="247" t="s">
        <v>627</v>
      </c>
    </row>
    <row r="771" ht="20.1" customHeight="1" spans="1:8">
      <c r="A771" s="267" t="s">
        <v>628</v>
      </c>
      <c r="B771" s="249">
        <f>VLOOKUP(F771,'[14]表二（旧）'!$F$5:$G$1311,2,FALSE)</f>
        <v>0</v>
      </c>
      <c r="C771" s="157"/>
      <c r="D771" s="246" t="str">
        <f>IF(B771=0,"",ROUND(C771/B771*100,1))</f>
        <v/>
      </c>
      <c r="E771" s="244"/>
      <c r="F771" s="247">
        <v>2111405</v>
      </c>
      <c r="G771">
        <f>SUM(C771)</f>
        <v>0</v>
      </c>
      <c r="H771" s="247" t="s">
        <v>628</v>
      </c>
    </row>
    <row r="772" ht="20.1" customHeight="1" spans="1:8">
      <c r="A772" s="267" t="s">
        <v>629</v>
      </c>
      <c r="B772" s="249">
        <f>VLOOKUP(F772,'[14]表二（旧）'!$F$5:$G$1311,2,FALSE)</f>
        <v>0</v>
      </c>
      <c r="C772" s="157"/>
      <c r="D772" s="246" t="str">
        <f>IF(B772=0,"",ROUND(C772/B772*100,1))</f>
        <v/>
      </c>
      <c r="E772" s="244"/>
      <c r="F772" s="247">
        <v>2111406</v>
      </c>
      <c r="G772">
        <f>SUM(C772)</f>
        <v>0</v>
      </c>
      <c r="H772" s="247" t="s">
        <v>629</v>
      </c>
    </row>
    <row r="773" ht="20.1" customHeight="1" spans="1:8">
      <c r="A773" s="267" t="s">
        <v>630</v>
      </c>
      <c r="B773" s="249">
        <f>VLOOKUP(F773,'[14]表二（旧）'!$F$5:$G$1311,2,FALSE)</f>
        <v>0</v>
      </c>
      <c r="C773" s="157"/>
      <c r="D773" s="246" t="str">
        <f t="shared" ref="D773:D836" si="24">IF(B773=0,"",ROUND(C773/B773*100,1))</f>
        <v/>
      </c>
      <c r="E773" s="244"/>
      <c r="F773" s="247">
        <v>2111407</v>
      </c>
      <c r="G773">
        <f t="shared" ref="G773:G836" si="25">SUM(C773)</f>
        <v>0</v>
      </c>
      <c r="H773" s="247" t="s">
        <v>630</v>
      </c>
    </row>
    <row r="774" ht="20.1" customHeight="1" spans="1:8">
      <c r="A774" s="267" t="s">
        <v>631</v>
      </c>
      <c r="B774" s="249">
        <f>VLOOKUP(F774,'[14]表二（旧）'!$F$5:$G$1311,2,FALSE)</f>
        <v>0</v>
      </c>
      <c r="C774" s="157"/>
      <c r="D774" s="246" t="str">
        <f>IF(B774=0,"",ROUND(C774/B774*100,1))</f>
        <v/>
      </c>
      <c r="E774" s="244"/>
      <c r="F774" s="247">
        <v>2111408</v>
      </c>
      <c r="G774">
        <f>SUM(C774)</f>
        <v>0</v>
      </c>
      <c r="H774" s="247" t="s">
        <v>631</v>
      </c>
    </row>
    <row r="775" ht="20.1" customHeight="1" spans="1:8">
      <c r="A775" s="267" t="s">
        <v>632</v>
      </c>
      <c r="B775" s="249">
        <f>VLOOKUP(F775,'[14]表二（旧）'!$F$5:$G$1311,2,FALSE)</f>
        <v>0</v>
      </c>
      <c r="C775" s="157"/>
      <c r="D775" s="246" t="str">
        <f>IF(B775=0,"",ROUND(C775/B775*100,1))</f>
        <v/>
      </c>
      <c r="E775" s="244"/>
      <c r="F775" s="247">
        <v>2111409</v>
      </c>
      <c r="G775">
        <f>SUM(C775)</f>
        <v>0</v>
      </c>
      <c r="H775" s="247" t="s">
        <v>632</v>
      </c>
    </row>
    <row r="776" ht="20.1" customHeight="1" spans="1:8">
      <c r="A776" s="267" t="s">
        <v>633</v>
      </c>
      <c r="B776" s="249">
        <f>VLOOKUP(F776,'[14]表二（旧）'!$F$5:$G$1311,2,FALSE)</f>
        <v>0</v>
      </c>
      <c r="C776" s="157"/>
      <c r="D776" s="246" t="str">
        <f>IF(B776=0,"",ROUND(C776/B776*100,1))</f>
        <v/>
      </c>
      <c r="E776" s="244"/>
      <c r="F776" s="247">
        <v>2111410</v>
      </c>
      <c r="G776">
        <f>SUM(C776)</f>
        <v>0</v>
      </c>
      <c r="H776" s="247" t="s">
        <v>633</v>
      </c>
    </row>
    <row r="777" ht="20.1" customHeight="1" spans="1:8">
      <c r="A777" s="267" t="s">
        <v>86</v>
      </c>
      <c r="B777" s="249">
        <f>VLOOKUP(F777,'[14]表二（旧）'!$F$5:$G$1311,2,FALSE)</f>
        <v>0</v>
      </c>
      <c r="C777" s="157"/>
      <c r="D777" s="246" t="str">
        <f>IF(B777=0,"",ROUND(C777/B777*100,1))</f>
        <v/>
      </c>
      <c r="E777" s="244"/>
      <c r="F777" s="247">
        <v>2111411</v>
      </c>
      <c r="G777">
        <f>SUM(C777)</f>
        <v>0</v>
      </c>
      <c r="H777" s="247" t="s">
        <v>86</v>
      </c>
    </row>
    <row r="778" ht="20.1" customHeight="1" spans="1:8">
      <c r="A778" s="267" t="s">
        <v>634</v>
      </c>
      <c r="B778" s="249">
        <f>VLOOKUP(F778,'[14]表二（旧）'!$F$5:$G$1311,2,FALSE)</f>
        <v>0</v>
      </c>
      <c r="C778" s="157"/>
      <c r="D778" s="246" t="str">
        <f>IF(B778=0,"",ROUND(C778/B778*100,1))</f>
        <v/>
      </c>
      <c r="E778" s="244"/>
      <c r="F778" s="247">
        <v>2111413</v>
      </c>
      <c r="G778">
        <f>SUM(C778)</f>
        <v>0</v>
      </c>
      <c r="H778" s="247" t="s">
        <v>634</v>
      </c>
    </row>
    <row r="779" ht="20.1" customHeight="1" spans="1:8">
      <c r="A779" s="267" t="s">
        <v>53</v>
      </c>
      <c r="B779" s="249">
        <f>VLOOKUP(F779,'[14]表二（旧）'!$F$5:$G$1311,2,FALSE)</f>
        <v>0</v>
      </c>
      <c r="C779" s="157"/>
      <c r="D779" s="246" t="str">
        <f>IF(B779=0,"",ROUND(C779/B779*100,1))</f>
        <v/>
      </c>
      <c r="E779" s="244"/>
      <c r="F779" s="247">
        <v>2111450</v>
      </c>
      <c r="G779">
        <f>SUM(C779)</f>
        <v>0</v>
      </c>
      <c r="H779" s="247" t="s">
        <v>53</v>
      </c>
    </row>
    <row r="780" ht="20.1" customHeight="1" spans="1:8">
      <c r="A780" s="267" t="s">
        <v>635</v>
      </c>
      <c r="B780" s="249">
        <f>VLOOKUP(F780,'[14]表二（旧）'!$F$5:$G$1311,2,FALSE)</f>
        <v>0</v>
      </c>
      <c r="C780" s="157"/>
      <c r="D780" s="246" t="str">
        <f>IF(B780=0,"",ROUND(C780/B780*100,1))</f>
        <v/>
      </c>
      <c r="E780" s="244"/>
      <c r="F780" s="247">
        <v>2111499</v>
      </c>
      <c r="G780">
        <f>SUM(C780)</f>
        <v>0</v>
      </c>
      <c r="H780" s="247" t="s">
        <v>635</v>
      </c>
    </row>
    <row r="781" ht="20.1" customHeight="1" spans="1:8">
      <c r="A781" s="267" t="s">
        <v>636</v>
      </c>
      <c r="B781" s="249">
        <f>VLOOKUP(F781,'[14]表二（旧）'!$F$5:$G$1311,2,FALSE)</f>
        <v>0</v>
      </c>
      <c r="C781" s="157"/>
      <c r="D781" s="246" t="str">
        <f>IF(B781=0,"",ROUND(C781/B781*100,1))</f>
        <v/>
      </c>
      <c r="E781" s="244"/>
      <c r="F781" s="247">
        <v>21199</v>
      </c>
      <c r="G781">
        <f>SUM(C781)</f>
        <v>0</v>
      </c>
      <c r="H781" s="247" t="s">
        <v>636</v>
      </c>
    </row>
    <row r="782" ht="20.1" customHeight="1" spans="1:8">
      <c r="A782" s="267" t="s">
        <v>637</v>
      </c>
      <c r="B782" s="245">
        <f>SUM(B783,B794,B795,B798,B799,B800,)</f>
        <v>11410</v>
      </c>
      <c r="C782" s="245">
        <f>SUM(C783,C794,C795,C798,C799,C800,)</f>
        <v>12355</v>
      </c>
      <c r="D782" s="246">
        <f>IF(B782=0,"",ROUND(C782/B782*100,1))</f>
        <v>108.3</v>
      </c>
      <c r="E782" s="244"/>
      <c r="F782" s="247">
        <v>212</v>
      </c>
      <c r="G782">
        <f>SUM(C782)</f>
        <v>12355</v>
      </c>
      <c r="H782" s="247" t="s">
        <v>637</v>
      </c>
    </row>
    <row r="783" ht="20.1" customHeight="1" spans="1:8">
      <c r="A783" s="267" t="s">
        <v>638</v>
      </c>
      <c r="B783" s="245">
        <f>SUM(B784:B793)</f>
        <v>6642</v>
      </c>
      <c r="C783" s="245">
        <f>SUM(C784:C793)</f>
        <v>7009</v>
      </c>
      <c r="D783" s="246">
        <f>IF(B783=0,"",ROUND(C783/B783*100,1))</f>
        <v>105.5</v>
      </c>
      <c r="E783" s="244"/>
      <c r="F783" s="247">
        <v>21201</v>
      </c>
      <c r="G783">
        <f>SUM(C783)</f>
        <v>7009</v>
      </c>
      <c r="H783" s="247" t="s">
        <v>638</v>
      </c>
    </row>
    <row r="784" ht="20.1" customHeight="1" spans="1:8">
      <c r="A784" s="267" t="s">
        <v>44</v>
      </c>
      <c r="B784" s="249">
        <f>VLOOKUP(F784,'[14]表二（旧）'!$F$5:$G$1311,2,FALSE)</f>
        <v>153</v>
      </c>
      <c r="C784" s="157">
        <v>130</v>
      </c>
      <c r="D784" s="246">
        <f>IF(B784=0,"",ROUND(C784/B784*100,1))</f>
        <v>85</v>
      </c>
      <c r="E784" s="244"/>
      <c r="F784" s="247">
        <v>2120101</v>
      </c>
      <c r="G784">
        <f>SUM(C784)</f>
        <v>130</v>
      </c>
      <c r="H784" s="247" t="s">
        <v>44</v>
      </c>
    </row>
    <row r="785" ht="20.1" customHeight="1" spans="1:8">
      <c r="A785" s="267" t="s">
        <v>45</v>
      </c>
      <c r="B785" s="249">
        <f>VLOOKUP(F785,'[14]表二（旧）'!$F$5:$G$1311,2,FALSE)</f>
        <v>193</v>
      </c>
      <c r="C785" s="157"/>
      <c r="D785" s="246">
        <f>IF(B785=0,"",ROUND(C785/B785*100,1))</f>
        <v>0</v>
      </c>
      <c r="E785" s="244"/>
      <c r="F785" s="247">
        <v>2120102</v>
      </c>
      <c r="G785">
        <f>SUM(C785)</f>
        <v>0</v>
      </c>
      <c r="H785" s="247" t="s">
        <v>45</v>
      </c>
    </row>
    <row r="786" ht="20.1" customHeight="1" spans="1:8">
      <c r="A786" s="267" t="s">
        <v>46</v>
      </c>
      <c r="B786" s="249">
        <f>VLOOKUP(F786,'[14]表二（旧）'!$F$5:$G$1311,2,FALSE)</f>
        <v>0</v>
      </c>
      <c r="C786" s="157"/>
      <c r="D786" s="246" t="str">
        <f>IF(B786=0,"",ROUND(C786/B786*100,1))</f>
        <v/>
      </c>
      <c r="E786" s="244"/>
      <c r="F786" s="247">
        <v>2120103</v>
      </c>
      <c r="G786">
        <f>SUM(C786)</f>
        <v>0</v>
      </c>
      <c r="H786" s="247" t="s">
        <v>46</v>
      </c>
    </row>
    <row r="787" ht="20.1" customHeight="1" spans="1:8">
      <c r="A787" s="267" t="s">
        <v>639</v>
      </c>
      <c r="B787" s="249">
        <f>VLOOKUP(F787,'[14]表二（旧）'!$F$5:$G$1311,2,FALSE)</f>
        <v>771</v>
      </c>
      <c r="C787" s="157">
        <v>1133</v>
      </c>
      <c r="D787" s="246">
        <f>IF(B787=0,"",ROUND(C787/B787*100,1))</f>
        <v>147</v>
      </c>
      <c r="E787" s="244"/>
      <c r="F787" s="247">
        <v>2120104</v>
      </c>
      <c r="G787">
        <f>SUM(C787)</f>
        <v>1133</v>
      </c>
      <c r="H787" s="247" t="s">
        <v>639</v>
      </c>
    </row>
    <row r="788" ht="20.1" customHeight="1" spans="1:8">
      <c r="A788" s="267" t="s">
        <v>640</v>
      </c>
      <c r="B788" s="249">
        <f>VLOOKUP(F788,'[14]表二（旧）'!$F$5:$G$1311,2,FALSE)</f>
        <v>0</v>
      </c>
      <c r="C788" s="157"/>
      <c r="D788" s="246" t="str">
        <f>IF(B788=0,"",ROUND(C788/B788*100,1))</f>
        <v/>
      </c>
      <c r="E788" s="244"/>
      <c r="F788" s="247">
        <v>2120105</v>
      </c>
      <c r="G788">
        <f>SUM(C788)</f>
        <v>0</v>
      </c>
      <c r="H788" s="267" t="s">
        <v>640</v>
      </c>
    </row>
    <row r="789" ht="20.1" customHeight="1" spans="1:8">
      <c r="A789" s="267" t="s">
        <v>641</v>
      </c>
      <c r="B789" s="249">
        <f>VLOOKUP(F789,'[14]表二（旧）'!$F$5:$G$1311,2,FALSE)</f>
        <v>0</v>
      </c>
      <c r="C789" s="157"/>
      <c r="D789" s="246" t="str">
        <f>IF(B789=0,"",ROUND(C789/B789*100,1))</f>
        <v/>
      </c>
      <c r="E789" s="244"/>
      <c r="F789" s="247">
        <v>2120106</v>
      </c>
      <c r="G789">
        <f>SUM(C789)</f>
        <v>0</v>
      </c>
      <c r="H789" s="247" t="s">
        <v>641</v>
      </c>
    </row>
    <row r="790" ht="20.1" customHeight="1" spans="1:8">
      <c r="A790" s="267" t="s">
        <v>642</v>
      </c>
      <c r="B790" s="249">
        <f>VLOOKUP(F790,'[14]表二（旧）'!$F$5:$G$1311,2,FALSE)</f>
        <v>0</v>
      </c>
      <c r="C790" s="157"/>
      <c r="D790" s="246" t="str">
        <f>IF(B790=0,"",ROUND(C790/B790*100,1))</f>
        <v/>
      </c>
      <c r="E790" s="244"/>
      <c r="F790" s="247">
        <v>2120107</v>
      </c>
      <c r="G790">
        <f>SUM(C790)</f>
        <v>0</v>
      </c>
      <c r="H790" s="247" t="s">
        <v>642</v>
      </c>
    </row>
    <row r="791" ht="20.1" customHeight="1" spans="1:8">
      <c r="A791" s="267" t="s">
        <v>643</v>
      </c>
      <c r="B791" s="249">
        <f>VLOOKUP(F791,'[14]表二（旧）'!$F$5:$G$1311,2,FALSE)</f>
        <v>0</v>
      </c>
      <c r="C791" s="157">
        <v>24</v>
      </c>
      <c r="D791" s="246" t="str">
        <f>IF(B791=0,"",ROUND(C791/B791*100,1))</f>
        <v/>
      </c>
      <c r="E791" s="244"/>
      <c r="F791" s="247">
        <v>2120109</v>
      </c>
      <c r="G791">
        <f>SUM(C791)</f>
        <v>24</v>
      </c>
      <c r="H791" s="247" t="s">
        <v>643</v>
      </c>
    </row>
    <row r="792" ht="20.1" customHeight="1" spans="1:8">
      <c r="A792" s="267" t="s">
        <v>644</v>
      </c>
      <c r="B792" s="249">
        <f>VLOOKUP(F792,'[14]表二（旧）'!$F$5:$G$1311,2,FALSE)</f>
        <v>0</v>
      </c>
      <c r="C792" s="157"/>
      <c r="D792" s="246" t="str">
        <f>IF(B792=0,"",ROUND(C792/B792*100,1))</f>
        <v/>
      </c>
      <c r="E792" s="244"/>
      <c r="F792" s="247">
        <v>2120110</v>
      </c>
      <c r="G792">
        <f>SUM(C792)</f>
        <v>0</v>
      </c>
      <c r="H792" s="247" t="s">
        <v>644</v>
      </c>
    </row>
    <row r="793" ht="20.1" customHeight="1" spans="1:8">
      <c r="A793" s="267" t="s">
        <v>645</v>
      </c>
      <c r="B793" s="249">
        <f>VLOOKUP(F793,'[14]表二（旧）'!$F$5:$G$1311,2,FALSE)</f>
        <v>5525</v>
      </c>
      <c r="C793" s="157">
        <v>5722</v>
      </c>
      <c r="D793" s="246">
        <f>IF(B793=0,"",ROUND(C793/B793*100,1))</f>
        <v>103.6</v>
      </c>
      <c r="E793" s="244"/>
      <c r="F793" s="247">
        <v>2120199</v>
      </c>
      <c r="G793">
        <f>SUM(C793)</f>
        <v>5722</v>
      </c>
      <c r="H793" s="247" t="s">
        <v>645</v>
      </c>
    </row>
    <row r="794" ht="20.1" customHeight="1" spans="1:8">
      <c r="A794" s="267" t="s">
        <v>646</v>
      </c>
      <c r="B794" s="249">
        <f>VLOOKUP(F794,'[14]表二（旧）'!$F$5:$G$1311,2,FALSE)</f>
        <v>656</v>
      </c>
      <c r="C794" s="157"/>
      <c r="D794" s="246">
        <f>IF(B794=0,"",ROUND(C794/B794*100,1))</f>
        <v>0</v>
      </c>
      <c r="E794" s="244"/>
      <c r="F794" s="247">
        <v>21202</v>
      </c>
      <c r="G794">
        <f>SUM(C794)</f>
        <v>0</v>
      </c>
      <c r="H794" s="247" t="s">
        <v>646</v>
      </c>
    </row>
    <row r="795" ht="20.1" customHeight="1" spans="1:8">
      <c r="A795" s="267" t="s">
        <v>647</v>
      </c>
      <c r="B795" s="245">
        <f>SUM(B796:B797)</f>
        <v>2178</v>
      </c>
      <c r="C795" s="245">
        <f>SUM(C796:C797)</f>
        <v>3659</v>
      </c>
      <c r="D795" s="246">
        <f>IF(B795=0,"",ROUND(C795/B795*100,1))</f>
        <v>168</v>
      </c>
      <c r="E795" s="244"/>
      <c r="F795" s="247">
        <v>21203</v>
      </c>
      <c r="G795">
        <f>SUM(C795)</f>
        <v>3659</v>
      </c>
      <c r="H795" s="247" t="s">
        <v>647</v>
      </c>
    </row>
    <row r="796" ht="20.1" customHeight="1" spans="1:8">
      <c r="A796" s="267" t="s">
        <v>648</v>
      </c>
      <c r="B796" s="249">
        <f>VLOOKUP(F796,'[14]表二（旧）'!$F$5:$G$1311,2,FALSE)</f>
        <v>0</v>
      </c>
      <c r="C796" s="157"/>
      <c r="D796" s="246" t="str">
        <f>IF(B796=0,"",ROUND(C796/B796*100,1))</f>
        <v/>
      </c>
      <c r="E796" s="244"/>
      <c r="F796" s="247">
        <v>2120303</v>
      </c>
      <c r="G796">
        <f>SUM(C796)</f>
        <v>0</v>
      </c>
      <c r="H796" s="247" t="s">
        <v>648</v>
      </c>
    </row>
    <row r="797" ht="20.1" customHeight="1" spans="1:8">
      <c r="A797" s="267" t="s">
        <v>649</v>
      </c>
      <c r="B797" s="249">
        <f>VLOOKUP(F797,'[14]表二（旧）'!$F$5:$G$1311,2,FALSE)</f>
        <v>2178</v>
      </c>
      <c r="C797" s="157">
        <v>3659</v>
      </c>
      <c r="D797" s="246">
        <f>IF(B797=0,"",ROUND(C797/B797*100,1))</f>
        <v>168</v>
      </c>
      <c r="E797" s="244"/>
      <c r="F797" s="247">
        <v>2120399</v>
      </c>
      <c r="G797">
        <f>SUM(C797)</f>
        <v>3659</v>
      </c>
      <c r="H797" s="247" t="s">
        <v>649</v>
      </c>
    </row>
    <row r="798" ht="20.1" customHeight="1" spans="1:8">
      <c r="A798" s="267" t="s">
        <v>650</v>
      </c>
      <c r="B798" s="249">
        <f>VLOOKUP(F798,'[14]表二（旧）'!$F$5:$G$1311,2,FALSE)</f>
        <v>1909</v>
      </c>
      <c r="C798" s="157">
        <v>1687</v>
      </c>
      <c r="D798" s="246">
        <f>IF(B798=0,"",ROUND(C798/B798*100,1))</f>
        <v>88.4</v>
      </c>
      <c r="E798" s="244"/>
      <c r="F798" s="247">
        <v>21205</v>
      </c>
      <c r="G798">
        <f>SUM(C798)</f>
        <v>1687</v>
      </c>
      <c r="H798" s="247" t="s">
        <v>650</v>
      </c>
    </row>
    <row r="799" ht="20.1" customHeight="1" spans="1:8">
      <c r="A799" s="267" t="s">
        <v>651</v>
      </c>
      <c r="B799" s="249">
        <f>VLOOKUP(F799,'[14]表二（旧）'!$F$5:$G$1311,2,FALSE)</f>
        <v>0</v>
      </c>
      <c r="C799" s="157"/>
      <c r="D799" s="246" t="str">
        <f>IF(B799=0,"",ROUND(C799/B799*100,1))</f>
        <v/>
      </c>
      <c r="E799" s="244"/>
      <c r="F799" s="247">
        <v>21206</v>
      </c>
      <c r="G799">
        <f>SUM(C799)</f>
        <v>0</v>
      </c>
      <c r="H799" s="247" t="s">
        <v>651</v>
      </c>
    </row>
    <row r="800" ht="20.1" customHeight="1" spans="1:8">
      <c r="A800" s="267" t="s">
        <v>652</v>
      </c>
      <c r="B800" s="249">
        <f>VLOOKUP(F800,'[14]表二（旧）'!$F$5:$G$1311,2,FALSE)</f>
        <v>25</v>
      </c>
      <c r="C800" s="157"/>
      <c r="D800" s="246">
        <f>IF(B800=0,"",ROUND(C800/B800*100,1))</f>
        <v>0</v>
      </c>
      <c r="E800" s="244"/>
      <c r="F800" s="247">
        <v>21299</v>
      </c>
      <c r="G800">
        <f>SUM(C800)</f>
        <v>0</v>
      </c>
      <c r="H800" s="247" t="s">
        <v>652</v>
      </c>
    </row>
    <row r="801" ht="20.1" customHeight="1" spans="1:8">
      <c r="A801" s="267" t="s">
        <v>653</v>
      </c>
      <c r="B801" s="245">
        <f>SUM(B802,B827,B852,B878,B889,B900,B906,B913,B920,B923,)</f>
        <v>102965</v>
      </c>
      <c r="C801" s="245">
        <f>SUM(C802,C827,C852,C878,C889,C900,C906,C913,C920,C923,)</f>
        <v>63113</v>
      </c>
      <c r="D801" s="246">
        <f>IF(B801=0,"",ROUND(C801/B801*100,1))</f>
        <v>61.3</v>
      </c>
      <c r="E801" s="244"/>
      <c r="F801" s="247">
        <v>213</v>
      </c>
      <c r="G801">
        <f>SUM(C801)</f>
        <v>63113</v>
      </c>
      <c r="H801" s="247" t="s">
        <v>653</v>
      </c>
    </row>
    <row r="802" ht="20.1" customHeight="1" spans="1:8">
      <c r="A802" s="267" t="s">
        <v>654</v>
      </c>
      <c r="B802" s="245">
        <f>SUM(B803:B826)</f>
        <v>25875</v>
      </c>
      <c r="C802" s="245">
        <f>SUM(C803:C826)</f>
        <v>33135</v>
      </c>
      <c r="D802" s="246">
        <f>IF(B802=0,"",ROUND(C802/B802*100,1))</f>
        <v>128.1</v>
      </c>
      <c r="E802" s="244"/>
      <c r="F802" s="247">
        <v>21301</v>
      </c>
      <c r="G802">
        <f>SUM(C802)</f>
        <v>33135</v>
      </c>
      <c r="H802" s="247" t="s">
        <v>654</v>
      </c>
    </row>
    <row r="803" ht="20.1" customHeight="1" spans="1:8">
      <c r="A803" s="267" t="s">
        <v>655</v>
      </c>
      <c r="B803" s="249">
        <f>VLOOKUP(F803,'[14]表二（旧）'!$F$5:$G$1311,2,FALSE)</f>
        <v>660</v>
      </c>
      <c r="C803" s="157">
        <v>511</v>
      </c>
      <c r="D803" s="246">
        <f>IF(B803=0,"",ROUND(C803/B803*100,1))</f>
        <v>77.4</v>
      </c>
      <c r="E803" s="244"/>
      <c r="F803" s="247">
        <v>2130101</v>
      </c>
      <c r="G803">
        <f>SUM(C803)</f>
        <v>511</v>
      </c>
      <c r="H803" s="247" t="s">
        <v>655</v>
      </c>
    </row>
    <row r="804" ht="20.1" customHeight="1" spans="1:8">
      <c r="A804" s="267" t="s">
        <v>656</v>
      </c>
      <c r="B804" s="249">
        <f>VLOOKUP(F804,'[14]表二（旧）'!$F$5:$G$1311,2,FALSE)</f>
        <v>12</v>
      </c>
      <c r="C804" s="157">
        <v>86</v>
      </c>
      <c r="D804" s="246">
        <f>IF(B804=0,"",ROUND(C804/B804*100,1))</f>
        <v>716.7</v>
      </c>
      <c r="E804" s="244"/>
      <c r="F804" s="247">
        <v>2130102</v>
      </c>
      <c r="G804">
        <f>SUM(C804)</f>
        <v>86</v>
      </c>
      <c r="H804" s="247" t="s">
        <v>656</v>
      </c>
    </row>
    <row r="805" ht="20.1" customHeight="1" spans="1:8">
      <c r="A805" s="267" t="s">
        <v>657</v>
      </c>
      <c r="B805" s="249">
        <f>VLOOKUP(F805,'[14]表二（旧）'!$F$5:$G$1311,2,FALSE)</f>
        <v>0</v>
      </c>
      <c r="C805" s="157"/>
      <c r="D805" s="246" t="str">
        <f>IF(B805=0,"",ROUND(C805/B805*100,1))</f>
        <v/>
      </c>
      <c r="E805" s="244"/>
      <c r="F805" s="247">
        <v>2130103</v>
      </c>
      <c r="G805">
        <f>SUM(C805)</f>
        <v>0</v>
      </c>
      <c r="H805" s="247" t="s">
        <v>657</v>
      </c>
    </row>
    <row r="806" ht="20.1" customHeight="1" spans="1:8">
      <c r="A806" s="267" t="s">
        <v>658</v>
      </c>
      <c r="B806" s="249">
        <f>VLOOKUP(F806,'[14]表二（旧）'!$F$5:$G$1311,2,FALSE)</f>
        <v>2938</v>
      </c>
      <c r="C806" s="157">
        <v>3038</v>
      </c>
      <c r="D806" s="246">
        <f>IF(B806=0,"",ROUND(C806/B806*100,1))</f>
        <v>103.4</v>
      </c>
      <c r="E806" s="244"/>
      <c r="F806" s="247">
        <v>2130104</v>
      </c>
      <c r="G806">
        <f>SUM(C806)</f>
        <v>3038</v>
      </c>
      <c r="H806" s="247" t="s">
        <v>658</v>
      </c>
    </row>
    <row r="807" ht="20.1" customHeight="1" spans="1:8">
      <c r="A807" s="267" t="s">
        <v>659</v>
      </c>
      <c r="B807" s="249">
        <f>VLOOKUP(F807,'[14]表二（旧）'!$F$5:$G$1311,2,FALSE)</f>
        <v>0</v>
      </c>
      <c r="C807" s="157"/>
      <c r="D807" s="246" t="str">
        <f>IF(B807=0,"",ROUND(C807/B807*100,1))</f>
        <v/>
      </c>
      <c r="E807" s="244"/>
      <c r="F807" s="247">
        <v>2130105</v>
      </c>
      <c r="G807">
        <f>SUM(C807)</f>
        <v>0</v>
      </c>
      <c r="H807" s="247" t="s">
        <v>659</v>
      </c>
    </row>
    <row r="808" ht="20.1" customHeight="1" spans="1:8">
      <c r="A808" s="267" t="s">
        <v>660</v>
      </c>
      <c r="B808" s="249">
        <f>VLOOKUP(F808,'[14]表二（旧）'!$F$5:$G$1311,2,FALSE)</f>
        <v>497</v>
      </c>
      <c r="C808" s="157">
        <v>2511</v>
      </c>
      <c r="D808" s="246">
        <f>IF(B808=0,"",ROUND(C808/B808*100,1))</f>
        <v>505.2</v>
      </c>
      <c r="E808" s="244"/>
      <c r="F808" s="247">
        <v>2130106</v>
      </c>
      <c r="G808">
        <f>SUM(C808)</f>
        <v>2511</v>
      </c>
      <c r="H808" s="247" t="s">
        <v>660</v>
      </c>
    </row>
    <row r="809" ht="20.1" customHeight="1" spans="1:8">
      <c r="A809" s="267" t="s">
        <v>661</v>
      </c>
      <c r="B809" s="249">
        <f>VLOOKUP(F809,'[14]表二（旧）'!$F$5:$G$1311,2,FALSE)</f>
        <v>902</v>
      </c>
      <c r="C809" s="157">
        <v>550</v>
      </c>
      <c r="D809" s="246">
        <f>IF(B809=0,"",ROUND(C809/B809*100,1))</f>
        <v>61</v>
      </c>
      <c r="E809" s="244"/>
      <c r="F809" s="247">
        <v>2130108</v>
      </c>
      <c r="G809">
        <f>SUM(C809)</f>
        <v>550</v>
      </c>
      <c r="H809" s="247" t="s">
        <v>661</v>
      </c>
    </row>
    <row r="810" ht="20.1" customHeight="1" spans="1:8">
      <c r="A810" s="267" t="s">
        <v>662</v>
      </c>
      <c r="B810" s="249">
        <f>VLOOKUP(F810,'[14]表二（旧）'!$F$5:$G$1311,2,FALSE)</f>
        <v>10</v>
      </c>
      <c r="C810" s="157">
        <v>20</v>
      </c>
      <c r="D810" s="246">
        <f>IF(B810=0,"",ROUND(C810/B810*100,1))</f>
        <v>200</v>
      </c>
      <c r="E810" s="244"/>
      <c r="F810" s="247">
        <v>2130109</v>
      </c>
      <c r="G810">
        <f>SUM(C810)</f>
        <v>20</v>
      </c>
      <c r="H810" s="247" t="s">
        <v>662</v>
      </c>
    </row>
    <row r="811" ht="20.1" customHeight="1" spans="1:8">
      <c r="A811" s="267" t="s">
        <v>663</v>
      </c>
      <c r="B811" s="249">
        <f>VLOOKUP(F811,'[14]表二（旧）'!$F$5:$G$1311,2,FALSE)</f>
        <v>0</v>
      </c>
      <c r="C811" s="157"/>
      <c r="D811" s="246" t="str">
        <f>IF(B811=0,"",ROUND(C811/B811*100,1))</f>
        <v/>
      </c>
      <c r="E811" s="244"/>
      <c r="F811" s="247">
        <v>2130110</v>
      </c>
      <c r="G811">
        <f>SUM(C811)</f>
        <v>0</v>
      </c>
      <c r="H811" s="247" t="s">
        <v>663</v>
      </c>
    </row>
    <row r="812" ht="20.1" customHeight="1" spans="1:8">
      <c r="A812" s="267" t="s">
        <v>664</v>
      </c>
      <c r="B812" s="249">
        <f>VLOOKUP(F812,'[14]表二（旧）'!$F$5:$G$1311,2,FALSE)</f>
        <v>0</v>
      </c>
      <c r="C812" s="157"/>
      <c r="D812" s="246" t="str">
        <f>IF(B812=0,"",ROUND(C812/B812*100,1))</f>
        <v/>
      </c>
      <c r="E812" s="244"/>
      <c r="F812" s="247">
        <v>2130111</v>
      </c>
      <c r="G812">
        <f>SUM(C812)</f>
        <v>0</v>
      </c>
      <c r="H812" s="247" t="s">
        <v>664</v>
      </c>
    </row>
    <row r="813" ht="20.1" customHeight="1" spans="1:8">
      <c r="A813" s="267" t="s">
        <v>665</v>
      </c>
      <c r="B813" s="249">
        <f>VLOOKUP(F813,'[14]表二（旧）'!$F$5:$G$1311,2,FALSE)</f>
        <v>493</v>
      </c>
      <c r="C813" s="157">
        <v>478</v>
      </c>
      <c r="D813" s="246">
        <f>IF(B813=0,"",ROUND(C813/B813*100,1))</f>
        <v>97</v>
      </c>
      <c r="E813" s="244"/>
      <c r="F813" s="247">
        <v>2130112</v>
      </c>
      <c r="G813">
        <f>SUM(C813)</f>
        <v>478</v>
      </c>
      <c r="H813" s="247" t="s">
        <v>665</v>
      </c>
    </row>
    <row r="814" ht="20.1" customHeight="1" spans="1:8">
      <c r="A814" s="267" t="s">
        <v>666</v>
      </c>
      <c r="B814" s="249">
        <f>VLOOKUP(F814,'[14]表二（旧）'!$F$5:$G$1311,2,FALSE)</f>
        <v>0</v>
      </c>
      <c r="C814" s="157"/>
      <c r="D814" s="246" t="str">
        <f>IF(B814=0,"",ROUND(C814/B814*100,1))</f>
        <v/>
      </c>
      <c r="E814" s="244"/>
      <c r="F814" s="247">
        <v>2130114</v>
      </c>
      <c r="G814">
        <f>SUM(C814)</f>
        <v>0</v>
      </c>
      <c r="H814" s="247" t="s">
        <v>666</v>
      </c>
    </row>
    <row r="815" ht="20.1" customHeight="1" spans="1:8">
      <c r="A815" s="267" t="s">
        <v>667</v>
      </c>
      <c r="B815" s="249">
        <f>VLOOKUP(F815,'[14]表二（旧）'!$F$5:$G$1311,2,FALSE)</f>
        <v>113</v>
      </c>
      <c r="C815" s="157">
        <v>312</v>
      </c>
      <c r="D815" s="246">
        <f>IF(B815=0,"",ROUND(C815/B815*100,1))</f>
        <v>276.1</v>
      </c>
      <c r="E815" s="244"/>
      <c r="F815" s="247">
        <v>2130119</v>
      </c>
      <c r="G815">
        <f>SUM(C815)</f>
        <v>312</v>
      </c>
      <c r="H815" s="247" t="s">
        <v>667</v>
      </c>
    </row>
    <row r="816" ht="20.1" customHeight="1" spans="1:8">
      <c r="A816" s="267" t="s">
        <v>668</v>
      </c>
      <c r="B816" s="249">
        <f>VLOOKUP(F816,'[14]表二（旧）'!$F$5:$G$1311,2,FALSE)</f>
        <v>0</v>
      </c>
      <c r="C816" s="157"/>
      <c r="D816" s="246" t="str">
        <f>IF(B816=0,"",ROUND(C816/B816*100,1))</f>
        <v/>
      </c>
      <c r="E816" s="244"/>
      <c r="F816" s="247">
        <v>2130120</v>
      </c>
      <c r="G816">
        <f>SUM(C816)</f>
        <v>0</v>
      </c>
      <c r="H816" s="247" t="s">
        <v>668</v>
      </c>
    </row>
    <row r="817" ht="20.1" customHeight="1" spans="1:8">
      <c r="A817" s="267" t="s">
        <v>669</v>
      </c>
      <c r="B817" s="249">
        <f>VLOOKUP(F817,'[14]表二（旧）'!$F$5:$G$1311,2,FALSE)</f>
        <v>0</v>
      </c>
      <c r="C817" s="157"/>
      <c r="D817" s="246" t="str">
        <f>IF(B817=0,"",ROUND(C817/B817*100,1))</f>
        <v/>
      </c>
      <c r="E817" s="244"/>
      <c r="F817" s="247">
        <v>2130121</v>
      </c>
      <c r="G817">
        <f>SUM(C817)</f>
        <v>0</v>
      </c>
      <c r="H817" s="247" t="s">
        <v>669</v>
      </c>
    </row>
    <row r="818" ht="20.1" customHeight="1" spans="1:8">
      <c r="A818" s="267" t="s">
        <v>670</v>
      </c>
      <c r="B818" s="249">
        <f>VLOOKUP(F818,'[14]表二（旧）'!$F$5:$G$1311,2,FALSE)</f>
        <v>16852</v>
      </c>
      <c r="C818" s="157">
        <v>17557</v>
      </c>
      <c r="D818" s="246">
        <f>IF(B818=0,"",ROUND(C818/B818*100,1))</f>
        <v>104.2</v>
      </c>
      <c r="E818" s="244"/>
      <c r="F818" s="247">
        <v>2130122</v>
      </c>
      <c r="G818">
        <f>SUM(C818)</f>
        <v>17557</v>
      </c>
      <c r="H818" s="247" t="s">
        <v>670</v>
      </c>
    </row>
    <row r="819" ht="20.1" customHeight="1" spans="1:8">
      <c r="A819" s="267" t="s">
        <v>671</v>
      </c>
      <c r="B819" s="249">
        <f>VLOOKUP(F819,'[14]表二（旧）'!$F$5:$G$1311,2,FALSE)</f>
        <v>500</v>
      </c>
      <c r="C819" s="157">
        <v>1532</v>
      </c>
      <c r="D819" s="246">
        <f>IF(B819=0,"",ROUND(C819/B819*100,1))</f>
        <v>306.4</v>
      </c>
      <c r="E819" s="244"/>
      <c r="F819" s="247">
        <v>2130124</v>
      </c>
      <c r="G819">
        <f>SUM(C819)</f>
        <v>1532</v>
      </c>
      <c r="H819" s="247" t="s">
        <v>671</v>
      </c>
    </row>
    <row r="820" ht="20.1" customHeight="1" spans="1:8">
      <c r="A820" s="267" t="s">
        <v>672</v>
      </c>
      <c r="B820" s="249">
        <f>VLOOKUP(F820,'[14]表二（旧）'!$F$5:$G$1311,2,FALSE)</f>
        <v>0</v>
      </c>
      <c r="C820" s="157"/>
      <c r="D820" s="246" t="str">
        <f>IF(B820=0,"",ROUND(C820/B820*100,1))</f>
        <v/>
      </c>
      <c r="E820" s="244"/>
      <c r="F820" s="247">
        <v>2130125</v>
      </c>
      <c r="G820">
        <f>SUM(C820)</f>
        <v>0</v>
      </c>
      <c r="H820" s="247" t="s">
        <v>672</v>
      </c>
    </row>
    <row r="821" ht="20.1" customHeight="1" spans="1:8">
      <c r="A821" s="267" t="s">
        <v>673</v>
      </c>
      <c r="B821" s="249">
        <f>VLOOKUP(F821,'[14]表二（旧）'!$F$5:$G$1311,2,FALSE)</f>
        <v>0</v>
      </c>
      <c r="C821" s="157">
        <v>134</v>
      </c>
      <c r="D821" s="246" t="str">
        <f>IF(B821=0,"",ROUND(C821/B821*100,1))</f>
        <v/>
      </c>
      <c r="E821" s="244"/>
      <c r="F821" s="247">
        <v>2130126</v>
      </c>
      <c r="G821">
        <f>SUM(C821)</f>
        <v>134</v>
      </c>
      <c r="H821" s="247" t="s">
        <v>673</v>
      </c>
    </row>
    <row r="822" ht="20.1" customHeight="1" spans="1:8">
      <c r="A822" s="267" t="s">
        <v>674</v>
      </c>
      <c r="B822" s="249">
        <f>VLOOKUP(F822,'[14]表二（旧）'!$F$5:$G$1311,2,FALSE)</f>
        <v>0</v>
      </c>
      <c r="C822" s="157">
        <v>4515</v>
      </c>
      <c r="D822" s="246" t="str">
        <f>IF(B822=0,"",ROUND(C822/B822*100,1))</f>
        <v/>
      </c>
      <c r="E822" s="244"/>
      <c r="F822" s="247">
        <v>2130135</v>
      </c>
      <c r="G822">
        <f>SUM(C822)</f>
        <v>4515</v>
      </c>
      <c r="H822" s="247" t="s">
        <v>674</v>
      </c>
    </row>
    <row r="823" ht="20.1" customHeight="1" spans="1:8">
      <c r="A823" s="267" t="s">
        <v>675</v>
      </c>
      <c r="B823" s="249">
        <f>VLOOKUP(F823,'[14]表二（旧）'!$F$5:$G$1311,2,FALSE)</f>
        <v>0</v>
      </c>
      <c r="C823" s="157">
        <v>32</v>
      </c>
      <c r="D823" s="246" t="str">
        <f>IF(B823=0,"",ROUND(C823/B823*100,1))</f>
        <v/>
      </c>
      <c r="E823" s="244"/>
      <c r="F823" s="247">
        <v>2130142</v>
      </c>
      <c r="G823">
        <f>SUM(C823)</f>
        <v>32</v>
      </c>
      <c r="H823" s="247" t="s">
        <v>675</v>
      </c>
    </row>
    <row r="824" ht="20.1" customHeight="1" spans="1:8">
      <c r="A824" s="267" t="s">
        <v>676</v>
      </c>
      <c r="B824" s="249">
        <f>VLOOKUP(F824,'[14]表二（旧）'!$F$5:$G$1311,2,FALSE)</f>
        <v>0</v>
      </c>
      <c r="C824" s="157"/>
      <c r="D824" s="246" t="str">
        <f>IF(B824=0,"",ROUND(C824/B824*100,1))</f>
        <v/>
      </c>
      <c r="E824" s="244"/>
      <c r="F824" s="247">
        <v>2130148</v>
      </c>
      <c r="G824">
        <f>SUM(C824)</f>
        <v>0</v>
      </c>
      <c r="H824" s="247" t="s">
        <v>676</v>
      </c>
    </row>
    <row r="825" ht="20.1" customHeight="1" spans="1:8">
      <c r="A825" s="267" t="s">
        <v>677</v>
      </c>
      <c r="B825" s="249">
        <f>VLOOKUP(F825,'[14]表二（旧）'!$F$5:$G$1311,2,FALSE)</f>
        <v>0</v>
      </c>
      <c r="C825" s="157"/>
      <c r="D825" s="246" t="str">
        <f>IF(B825=0,"",ROUND(C825/B825*100,1))</f>
        <v/>
      </c>
      <c r="E825" s="244"/>
      <c r="F825" s="247">
        <v>2130152</v>
      </c>
      <c r="G825">
        <f>SUM(C825)</f>
        <v>0</v>
      </c>
      <c r="H825" s="247" t="s">
        <v>677</v>
      </c>
    </row>
    <row r="826" ht="20.1" customHeight="1" spans="1:8">
      <c r="A826" s="267" t="s">
        <v>678</v>
      </c>
      <c r="B826" s="249">
        <f>VLOOKUP(F826,'[14]表二（旧）'!$F$5:$G$1311,2,FALSE)</f>
        <v>2898</v>
      </c>
      <c r="C826" s="157">
        <v>1859</v>
      </c>
      <c r="D826" s="246">
        <f>IF(B826=0,"",ROUND(C826/B826*100,1))</f>
        <v>64.1</v>
      </c>
      <c r="E826" s="244"/>
      <c r="F826" s="247">
        <v>2130199</v>
      </c>
      <c r="G826">
        <f>SUM(C826)</f>
        <v>1859</v>
      </c>
      <c r="H826" s="247" t="s">
        <v>678</v>
      </c>
    </row>
    <row r="827" ht="20.1" customHeight="1" spans="1:8">
      <c r="A827" s="267" t="s">
        <v>679</v>
      </c>
      <c r="B827" s="245">
        <f>SUM(B828:B851)</f>
        <v>1308</v>
      </c>
      <c r="C827" s="245">
        <f>SUM(C828:C851)</f>
        <v>900</v>
      </c>
      <c r="D827" s="246">
        <f>IF(B827=0,"",ROUND(C827/B827*100,1))</f>
        <v>68.8</v>
      </c>
      <c r="E827" s="244"/>
      <c r="F827" s="247">
        <v>21302</v>
      </c>
      <c r="G827">
        <f>SUM(C827)</f>
        <v>900</v>
      </c>
      <c r="H827" s="247" t="s">
        <v>680</v>
      </c>
    </row>
    <row r="828" ht="20.1" customHeight="1" spans="1:8">
      <c r="A828" s="267" t="s">
        <v>655</v>
      </c>
      <c r="B828" s="249">
        <f>VLOOKUP(F828,'[14]表二（旧）'!$F$5:$G$1311,2,FALSE)</f>
        <v>336</v>
      </c>
      <c r="C828" s="157">
        <v>279</v>
      </c>
      <c r="D828" s="246">
        <f>IF(B828=0,"",ROUND(C828/B828*100,1))</f>
        <v>83</v>
      </c>
      <c r="E828" s="244"/>
      <c r="F828" s="247">
        <v>2130201</v>
      </c>
      <c r="G828">
        <f>SUM(C828)</f>
        <v>279</v>
      </c>
      <c r="H828" s="247" t="s">
        <v>655</v>
      </c>
    </row>
    <row r="829" ht="20.1" customHeight="1" spans="1:8">
      <c r="A829" s="267" t="s">
        <v>656</v>
      </c>
      <c r="B829" s="249">
        <f>VLOOKUP(F829,'[14]表二（旧）'!$F$5:$G$1311,2,FALSE)</f>
        <v>20</v>
      </c>
      <c r="C829" s="157"/>
      <c r="D829" s="246">
        <f>IF(B829=0,"",ROUND(C829/B829*100,1))</f>
        <v>0</v>
      </c>
      <c r="E829" s="244"/>
      <c r="F829" s="247">
        <v>2130202</v>
      </c>
      <c r="G829">
        <f>SUM(C829)</f>
        <v>0</v>
      </c>
      <c r="H829" s="247" t="s">
        <v>656</v>
      </c>
    </row>
    <row r="830" ht="20.1" customHeight="1" spans="1:8">
      <c r="A830" s="267" t="s">
        <v>657</v>
      </c>
      <c r="B830" s="249">
        <f>VLOOKUP(F830,'[14]表二（旧）'!$F$5:$G$1311,2,FALSE)</f>
        <v>0</v>
      </c>
      <c r="C830" s="157"/>
      <c r="D830" s="246" t="str">
        <f>IF(B830=0,"",ROUND(C830/B830*100,1))</f>
        <v/>
      </c>
      <c r="E830" s="244"/>
      <c r="F830" s="247">
        <v>2130203</v>
      </c>
      <c r="G830">
        <f>SUM(C830)</f>
        <v>0</v>
      </c>
      <c r="H830" s="247" t="s">
        <v>657</v>
      </c>
    </row>
    <row r="831" ht="20.1" customHeight="1" spans="1:8">
      <c r="A831" s="266" t="s">
        <v>681</v>
      </c>
      <c r="B831" s="249">
        <f>VLOOKUP(F831,'[14]表二（旧）'!$F$5:$G$1311,2,FALSE)</f>
        <v>543</v>
      </c>
      <c r="C831" s="157">
        <v>531</v>
      </c>
      <c r="D831" s="246">
        <f>IF(B831=0,"",ROUND(C831/B831*100,1))</f>
        <v>97.8</v>
      </c>
      <c r="E831" s="244"/>
      <c r="F831" s="247">
        <v>2130204</v>
      </c>
      <c r="G831">
        <f>SUM(C831)</f>
        <v>531</v>
      </c>
      <c r="H831" s="247" t="s">
        <v>681</v>
      </c>
    </row>
    <row r="832" ht="20.1" customHeight="1" spans="1:8">
      <c r="A832" s="267" t="s">
        <v>682</v>
      </c>
      <c r="B832" s="249">
        <f>VLOOKUP(F832,'[14]表二（旧）'!$F$5:$G$1311,2,FALSE)</f>
        <v>73</v>
      </c>
      <c r="C832" s="157">
        <v>85</v>
      </c>
      <c r="D832" s="246">
        <f>IF(B832=0,"",ROUND(C832/B832*100,1))</f>
        <v>116.4</v>
      </c>
      <c r="E832" s="244"/>
      <c r="F832" s="247">
        <v>2130205</v>
      </c>
      <c r="G832">
        <f>SUM(C832)</f>
        <v>85</v>
      </c>
      <c r="H832" s="247" t="s">
        <v>682</v>
      </c>
    </row>
    <row r="833" ht="20.1" customHeight="1" spans="1:8">
      <c r="A833" s="267" t="s">
        <v>683</v>
      </c>
      <c r="B833" s="249">
        <f>VLOOKUP(F833,'[14]表二（旧）'!$F$5:$G$1311,2,FALSE)</f>
        <v>0</v>
      </c>
      <c r="C833" s="157"/>
      <c r="D833" s="246" t="str">
        <f>IF(B833=0,"",ROUND(C833/B833*100,1))</f>
        <v/>
      </c>
      <c r="E833" s="244"/>
      <c r="F833" s="247">
        <v>2130206</v>
      </c>
      <c r="G833">
        <f>SUM(C833)</f>
        <v>0</v>
      </c>
      <c r="H833" s="247" t="s">
        <v>683</v>
      </c>
    </row>
    <row r="834" ht="20.1" customHeight="1" spans="1:8">
      <c r="A834" s="267" t="s">
        <v>684</v>
      </c>
      <c r="B834" s="249">
        <f>VLOOKUP(F834,'[14]表二（旧）'!$F$5:$G$1311,2,FALSE)</f>
        <v>8</v>
      </c>
      <c r="C834" s="157"/>
      <c r="D834" s="246">
        <f>IF(B834=0,"",ROUND(C834/B834*100,1))</f>
        <v>0</v>
      </c>
      <c r="E834" s="244"/>
      <c r="F834" s="247">
        <v>2130207</v>
      </c>
      <c r="G834">
        <f>SUM(C834)</f>
        <v>0</v>
      </c>
      <c r="H834" s="247" t="s">
        <v>684</v>
      </c>
    </row>
    <row r="835" ht="20.1" customHeight="1" spans="1:8">
      <c r="A835" s="267" t="s">
        <v>685</v>
      </c>
      <c r="B835" s="249">
        <f>VLOOKUP(F835,'[14]表二（旧）'!$F$5:$G$1311,2,FALSE)</f>
        <v>0</v>
      </c>
      <c r="C835" s="157"/>
      <c r="D835" s="246" t="str">
        <f>IF(B835=0,"",ROUND(C835/B835*100,1))</f>
        <v/>
      </c>
      <c r="E835" s="244"/>
      <c r="F835" s="247">
        <v>2130209</v>
      </c>
      <c r="G835">
        <f>SUM(C835)</f>
        <v>0</v>
      </c>
      <c r="H835" s="247" t="s">
        <v>685</v>
      </c>
    </row>
    <row r="836" ht="20.1" customHeight="1" spans="1:8">
      <c r="A836" s="266" t="s">
        <v>686</v>
      </c>
      <c r="B836" s="249">
        <f>VLOOKUP(F836,'[14]表二（旧）'!$F$5:$G$1311,2,FALSE)</f>
        <v>0</v>
      </c>
      <c r="C836" s="157"/>
      <c r="D836" s="246" t="str">
        <f>IF(B836=0,"",ROUND(C836/B836*100,1))</f>
        <v/>
      </c>
      <c r="E836" s="244"/>
      <c r="F836" s="247">
        <v>2130210</v>
      </c>
      <c r="G836">
        <f>SUM(C836)</f>
        <v>0</v>
      </c>
      <c r="H836" s="247" t="s">
        <v>686</v>
      </c>
    </row>
    <row r="837" ht="20.1" customHeight="1" spans="1:8">
      <c r="A837" s="267" t="s">
        <v>687</v>
      </c>
      <c r="B837" s="249">
        <f>VLOOKUP(F837,'[14]表二（旧）'!$F$5:$G$1311,2,FALSE)</f>
        <v>0</v>
      </c>
      <c r="C837" s="157"/>
      <c r="D837" s="246" t="str">
        <f t="shared" ref="D837:D900" si="26">IF(B837=0,"",ROUND(C837/B837*100,1))</f>
        <v/>
      </c>
      <c r="E837" s="244"/>
      <c r="F837" s="247">
        <v>2130211</v>
      </c>
      <c r="G837">
        <f t="shared" ref="G837:G900" si="27">SUM(C837)</f>
        <v>0</v>
      </c>
      <c r="H837" s="247" t="s">
        <v>687</v>
      </c>
    </row>
    <row r="838" ht="20.1" customHeight="1" spans="1:8">
      <c r="A838" s="267" t="s">
        <v>688</v>
      </c>
      <c r="B838" s="249">
        <f>VLOOKUP(F838,'[14]表二（旧）'!$F$5:$G$1311,2,FALSE)</f>
        <v>0</v>
      </c>
      <c r="C838" s="157"/>
      <c r="D838" s="246" t="str">
        <f>IF(B838=0,"",ROUND(C838/B838*100,1))</f>
        <v/>
      </c>
      <c r="E838" s="244"/>
      <c r="F838" s="247">
        <v>2130212</v>
      </c>
      <c r="G838">
        <f>SUM(C838)</f>
        <v>0</v>
      </c>
      <c r="H838" s="247" t="s">
        <v>688</v>
      </c>
    </row>
    <row r="839" ht="20.1" customHeight="1" spans="1:8">
      <c r="A839" s="266" t="s">
        <v>689</v>
      </c>
      <c r="B839" s="249">
        <f>VLOOKUP(F839,'[14]表二（旧）'!$F$5:$G$1311,2,FALSE)</f>
        <v>53</v>
      </c>
      <c r="C839" s="157">
        <v>1</v>
      </c>
      <c r="D839" s="246">
        <f>IF(B839=0,"",ROUND(C839/B839*100,1))</f>
        <v>1.9</v>
      </c>
      <c r="E839" s="244"/>
      <c r="F839" s="247">
        <v>2130213</v>
      </c>
      <c r="G839">
        <f>SUM(C839)</f>
        <v>1</v>
      </c>
      <c r="H839" s="247" t="s">
        <v>689</v>
      </c>
    </row>
    <row r="840" ht="20.1" customHeight="1" spans="1:8">
      <c r="A840" s="267" t="s">
        <v>690</v>
      </c>
      <c r="B840" s="249">
        <f>VLOOKUP(F840,'[14]表二（旧）'!$F$5:$G$1311,2,FALSE)</f>
        <v>0</v>
      </c>
      <c r="C840" s="157"/>
      <c r="D840" s="246" t="str">
        <f>IF(B840=0,"",ROUND(C840/B840*100,1))</f>
        <v/>
      </c>
      <c r="E840" s="244"/>
      <c r="F840" s="247">
        <v>2130217</v>
      </c>
      <c r="G840">
        <f>SUM(C840)</f>
        <v>0</v>
      </c>
      <c r="H840" s="247" t="s">
        <v>690</v>
      </c>
    </row>
    <row r="841" ht="20.1" customHeight="1" spans="1:8">
      <c r="A841" s="266" t="s">
        <v>691</v>
      </c>
      <c r="B841" s="249">
        <f>VLOOKUP(F841,'[14]表二（旧）'!$F$5:$G$1311,2,FALSE)</f>
        <v>0</v>
      </c>
      <c r="C841" s="157"/>
      <c r="D841" s="246" t="str">
        <f>IF(B841=0,"",ROUND(C841/B841*100,1))</f>
        <v/>
      </c>
      <c r="E841" s="244"/>
      <c r="F841" s="247">
        <v>2130220</v>
      </c>
      <c r="G841">
        <f>SUM(C841)</f>
        <v>0</v>
      </c>
      <c r="H841" s="247" t="s">
        <v>691</v>
      </c>
    </row>
    <row r="842" ht="20.1" customHeight="1" spans="1:8">
      <c r="A842" s="266" t="s">
        <v>692</v>
      </c>
      <c r="B842" s="249">
        <f>VLOOKUP(F842,'[14]表二（旧）'!$F$5:$G$1311,2,FALSE)</f>
        <v>0</v>
      </c>
      <c r="C842" s="157"/>
      <c r="D842" s="246" t="str">
        <f>IF(B842=0,"",ROUND(C842/B842*100,1))</f>
        <v/>
      </c>
      <c r="E842" s="244"/>
      <c r="F842" s="247">
        <v>2130221</v>
      </c>
      <c r="G842">
        <f>SUM(C842)</f>
        <v>0</v>
      </c>
      <c r="H842" s="247" t="s">
        <v>692</v>
      </c>
    </row>
    <row r="843" ht="20.1" customHeight="1" spans="1:8">
      <c r="A843" s="267" t="s">
        <v>693</v>
      </c>
      <c r="B843" s="249">
        <f>VLOOKUP(F843,'[14]表二（旧）'!$F$5:$G$1311,2,FALSE)</f>
        <v>0</v>
      </c>
      <c r="C843" s="157"/>
      <c r="D843" s="246" t="str">
        <f>IF(B843=0,"",ROUND(C843/B843*100,1))</f>
        <v/>
      </c>
      <c r="E843" s="244"/>
      <c r="F843" s="247">
        <v>2130223</v>
      </c>
      <c r="G843">
        <f>SUM(C843)</f>
        <v>0</v>
      </c>
      <c r="H843" s="247" t="s">
        <v>693</v>
      </c>
    </row>
    <row r="844" ht="20.1" customHeight="1" spans="1:8">
      <c r="A844" s="267" t="s">
        <v>694</v>
      </c>
      <c r="B844" s="249">
        <f>VLOOKUP(F844,'[14]表二（旧）'!$F$5:$G$1311,2,FALSE)</f>
        <v>0</v>
      </c>
      <c r="C844" s="157"/>
      <c r="D844" s="246" t="str">
        <f>IF(B844=0,"",ROUND(C844/B844*100,1))</f>
        <v/>
      </c>
      <c r="E844" s="244"/>
      <c r="F844" s="247">
        <v>2130226</v>
      </c>
      <c r="G844">
        <f>SUM(C844)</f>
        <v>0</v>
      </c>
      <c r="H844" s="247" t="s">
        <v>694</v>
      </c>
    </row>
    <row r="845" ht="20.1" customHeight="1" spans="1:8">
      <c r="A845" s="266" t="s">
        <v>695</v>
      </c>
      <c r="B845" s="249">
        <f>VLOOKUP(F845,'[14]表二（旧）'!$F$5:$G$1311,2,FALSE)</f>
        <v>0</v>
      </c>
      <c r="C845" s="157"/>
      <c r="D845" s="246" t="str">
        <f>IF(B845=0,"",ROUND(C845/B845*100,1))</f>
        <v/>
      </c>
      <c r="E845" s="244"/>
      <c r="F845" s="247">
        <v>2130227</v>
      </c>
      <c r="G845">
        <f>SUM(C845)</f>
        <v>0</v>
      </c>
      <c r="H845" s="247" t="s">
        <v>695</v>
      </c>
    </row>
    <row r="846" ht="20.1" customHeight="1" spans="1:8">
      <c r="A846" s="267" t="s">
        <v>696</v>
      </c>
      <c r="B846" s="249">
        <f>VLOOKUP(F846,'[14]表二（旧）'!$F$5:$G$1311,2,FALSE)</f>
        <v>0</v>
      </c>
      <c r="C846" s="157"/>
      <c r="D846" s="246" t="str">
        <f>IF(B846=0,"",ROUND(C846/B846*100,1))</f>
        <v/>
      </c>
      <c r="E846" s="244"/>
      <c r="F846" s="247">
        <v>2130232</v>
      </c>
      <c r="G846">
        <f>SUM(C846)</f>
        <v>0</v>
      </c>
      <c r="H846" s="247" t="s">
        <v>696</v>
      </c>
    </row>
    <row r="847" ht="20.1" customHeight="1" spans="1:8">
      <c r="A847" s="266" t="s">
        <v>697</v>
      </c>
      <c r="B847" s="249">
        <f>VLOOKUP(F847,'[14]表二（旧）'!$F$5:$G$1311,2,FALSE)</f>
        <v>51</v>
      </c>
      <c r="C847" s="157">
        <v>4</v>
      </c>
      <c r="D847" s="246">
        <f>IF(B847=0,"",ROUND(C847/B847*100,1))</f>
        <v>7.8</v>
      </c>
      <c r="E847" s="244"/>
      <c r="F847" s="247">
        <v>2130234</v>
      </c>
      <c r="G847">
        <f>SUM(C847)</f>
        <v>4</v>
      </c>
      <c r="H847" s="247" t="s">
        <v>697</v>
      </c>
    </row>
    <row r="848" ht="20.1" customHeight="1" spans="1:8">
      <c r="A848" s="266" t="s">
        <v>698</v>
      </c>
      <c r="B848" s="157"/>
      <c r="C848" s="157"/>
      <c r="D848" s="246" t="str">
        <f>IF(B848=0,"",ROUND(C848/B848*100,1))</f>
        <v/>
      </c>
      <c r="E848" s="244"/>
      <c r="F848" s="247">
        <v>2130235</v>
      </c>
      <c r="G848">
        <f>SUM(C848)</f>
        <v>0</v>
      </c>
      <c r="H848" s="247" t="s">
        <v>698</v>
      </c>
    </row>
    <row r="849" ht="20.1" customHeight="1" spans="1:8">
      <c r="A849" s="266" t="s">
        <v>699</v>
      </c>
      <c r="B849" s="157"/>
      <c r="C849" s="157"/>
      <c r="D849" s="246" t="str">
        <f>IF(B849=0,"",ROUND(C849/B849*100,1))</f>
        <v/>
      </c>
      <c r="E849" s="244"/>
      <c r="F849" s="247">
        <v>2130236</v>
      </c>
      <c r="G849">
        <f>SUM(C849)</f>
        <v>0</v>
      </c>
      <c r="H849" s="247" t="s">
        <v>699</v>
      </c>
    </row>
    <row r="850" ht="20.1" customHeight="1" spans="1:8">
      <c r="A850" s="266" t="s">
        <v>700</v>
      </c>
      <c r="B850" s="258">
        <f>VLOOKUP(2130208,'[14]表二（旧）'!$F$5:$G$1311,2,FALSE)+VLOOKUP(2130216,'[14]表二（旧）'!$F$5:$G$1311,2,FALSE)+VLOOKUP(2130218,'[14]表二（旧）'!$F$5:$G$1311,2,FALSE)+VLOOKUP(2130219,'[14]表二（旧）'!$F$5:$G$1311,2,FALSE)+VLOOKUP(2130224,'[14]表二（旧）'!$F$5:$G$1311,2,FALSE)+VLOOKUP(2130225,'[14]表二（旧）'!$F$5:$G$1311,2,FALSE)</f>
        <v>10</v>
      </c>
      <c r="C850" s="157"/>
      <c r="D850" s="246">
        <f>IF(B850=0,"",ROUND(C850/B850*100,1))</f>
        <v>0</v>
      </c>
      <c r="E850" s="244"/>
      <c r="F850" s="247">
        <v>2130237</v>
      </c>
      <c r="G850">
        <f>SUM(C850)</f>
        <v>0</v>
      </c>
      <c r="H850" s="247" t="s">
        <v>700</v>
      </c>
    </row>
    <row r="851" ht="20.1" customHeight="1" spans="1:8">
      <c r="A851" s="267" t="s">
        <v>701</v>
      </c>
      <c r="B851" s="249">
        <f>VLOOKUP(F851,'[14]表二（旧）'!$F$5:$G$1311,2,FALSE)</f>
        <v>214</v>
      </c>
      <c r="C851" s="157"/>
      <c r="D851" s="246">
        <f>IF(B851=0,"",ROUND(C851/B851*100,1))</f>
        <v>0</v>
      </c>
      <c r="E851" s="244"/>
      <c r="F851" s="247">
        <v>2130299</v>
      </c>
      <c r="G851">
        <f>SUM(C851)</f>
        <v>0</v>
      </c>
      <c r="H851" s="267" t="s">
        <v>701</v>
      </c>
    </row>
    <row r="852" ht="20.1" customHeight="1" spans="1:8">
      <c r="A852" s="267" t="s">
        <v>702</v>
      </c>
      <c r="B852" s="245">
        <f>SUM(B853:B877)</f>
        <v>5450</v>
      </c>
      <c r="C852" s="245">
        <f>SUM(C853:C877)</f>
        <v>4875</v>
      </c>
      <c r="D852" s="246">
        <f>IF(B852=0,"",ROUND(C852/B852*100,1))</f>
        <v>89.4</v>
      </c>
      <c r="E852" s="244"/>
      <c r="F852" s="247">
        <v>21303</v>
      </c>
      <c r="G852">
        <f>SUM(C852)</f>
        <v>4875</v>
      </c>
      <c r="H852" s="247" t="s">
        <v>702</v>
      </c>
    </row>
    <row r="853" ht="20.1" customHeight="1" spans="1:8">
      <c r="A853" s="267" t="s">
        <v>655</v>
      </c>
      <c r="B853" s="249">
        <f>VLOOKUP(F853,'[14]表二（旧）'!$F$5:$G$1311,2,FALSE)</f>
        <v>234</v>
      </c>
      <c r="C853" s="157">
        <v>183</v>
      </c>
      <c r="D853" s="246">
        <f>IF(B853=0,"",ROUND(C853/B853*100,1))</f>
        <v>78.2</v>
      </c>
      <c r="E853" s="244"/>
      <c r="F853" s="247">
        <v>2130301</v>
      </c>
      <c r="G853">
        <f>SUM(C853)</f>
        <v>183</v>
      </c>
      <c r="H853" s="247" t="s">
        <v>655</v>
      </c>
    </row>
    <row r="854" ht="20.1" customHeight="1" spans="1:8">
      <c r="A854" s="267" t="s">
        <v>656</v>
      </c>
      <c r="B854" s="249">
        <f>VLOOKUP(F854,'[14]表二（旧）'!$F$5:$G$1311,2,FALSE)</f>
        <v>0</v>
      </c>
      <c r="C854" s="157"/>
      <c r="D854" s="246" t="str">
        <f>IF(B854=0,"",ROUND(C854/B854*100,1))</f>
        <v/>
      </c>
      <c r="E854" s="244"/>
      <c r="F854" s="247">
        <v>2130302</v>
      </c>
      <c r="G854">
        <f>SUM(C854)</f>
        <v>0</v>
      </c>
      <c r="H854" s="247" t="s">
        <v>656</v>
      </c>
    </row>
    <row r="855" ht="20.1" customHeight="1" spans="1:8">
      <c r="A855" s="267" t="s">
        <v>657</v>
      </c>
      <c r="B855" s="249">
        <f>VLOOKUP(F855,'[14]表二（旧）'!$F$5:$G$1311,2,FALSE)</f>
        <v>0</v>
      </c>
      <c r="C855" s="157"/>
      <c r="D855" s="246" t="str">
        <f>IF(B855=0,"",ROUND(C855/B855*100,1))</f>
        <v/>
      </c>
      <c r="E855" s="244"/>
      <c r="F855" s="247">
        <v>2130303</v>
      </c>
      <c r="G855">
        <f>SUM(C855)</f>
        <v>0</v>
      </c>
      <c r="H855" s="247" t="s">
        <v>657</v>
      </c>
    </row>
    <row r="856" ht="20.1" customHeight="1" spans="1:8">
      <c r="A856" s="267" t="s">
        <v>703</v>
      </c>
      <c r="B856" s="249">
        <f>VLOOKUP(F856,'[14]表二（旧）'!$F$5:$G$1311,2,FALSE)</f>
        <v>1502</v>
      </c>
      <c r="C856" s="157">
        <v>1750</v>
      </c>
      <c r="D856" s="246">
        <f>IF(B856=0,"",ROUND(C856/B856*100,1))</f>
        <v>116.5</v>
      </c>
      <c r="E856" s="244"/>
      <c r="F856" s="247">
        <v>2130304</v>
      </c>
      <c r="G856">
        <f>SUM(C856)</f>
        <v>1750</v>
      </c>
      <c r="H856" s="247" t="s">
        <v>703</v>
      </c>
    </row>
    <row r="857" ht="20.1" customHeight="1" spans="1:8">
      <c r="A857" s="267" t="s">
        <v>704</v>
      </c>
      <c r="B857" s="249">
        <f>VLOOKUP(F857,'[14]表二（旧）'!$F$5:$G$1311,2,FALSE)</f>
        <v>156</v>
      </c>
      <c r="C857" s="157">
        <v>430</v>
      </c>
      <c r="D857" s="246">
        <f>IF(B857=0,"",ROUND(C857/B857*100,1))</f>
        <v>275.6</v>
      </c>
      <c r="E857" s="244"/>
      <c r="F857" s="247">
        <v>2130305</v>
      </c>
      <c r="G857">
        <f>SUM(C857)</f>
        <v>430</v>
      </c>
      <c r="H857" s="247" t="s">
        <v>704</v>
      </c>
    </row>
    <row r="858" ht="20.1" customHeight="1" spans="1:8">
      <c r="A858" s="267" t="s">
        <v>705</v>
      </c>
      <c r="B858" s="249">
        <f>VLOOKUP(F858,'[14]表二（旧）'!$F$5:$G$1311,2,FALSE)</f>
        <v>328</v>
      </c>
      <c r="C858" s="157"/>
      <c r="D858" s="246">
        <f>IF(B858=0,"",ROUND(C858/B858*100,1))</f>
        <v>0</v>
      </c>
      <c r="E858" s="244"/>
      <c r="F858" s="247">
        <v>2130306</v>
      </c>
      <c r="G858">
        <f>SUM(C858)</f>
        <v>0</v>
      </c>
      <c r="H858" s="247" t="s">
        <v>705</v>
      </c>
    </row>
    <row r="859" ht="20.1" customHeight="1" spans="1:8">
      <c r="A859" s="267" t="s">
        <v>706</v>
      </c>
      <c r="B859" s="249">
        <f>VLOOKUP(F859,'[14]表二（旧）'!$F$5:$G$1311,2,FALSE)</f>
        <v>0</v>
      </c>
      <c r="C859" s="157"/>
      <c r="D859" s="246" t="str">
        <f>IF(B859=0,"",ROUND(C859/B859*100,1))</f>
        <v/>
      </c>
      <c r="E859" s="244"/>
      <c r="F859" s="247">
        <v>2130307</v>
      </c>
      <c r="G859">
        <f>SUM(C859)</f>
        <v>0</v>
      </c>
      <c r="H859" s="247" t="s">
        <v>706</v>
      </c>
    </row>
    <row r="860" ht="20.1" customHeight="1" spans="1:8">
      <c r="A860" s="267" t="s">
        <v>707</v>
      </c>
      <c r="B860" s="249">
        <f>VLOOKUP(F860,'[14]表二（旧）'!$F$5:$G$1311,2,FALSE)</f>
        <v>0</v>
      </c>
      <c r="C860" s="157"/>
      <c r="D860" s="246" t="str">
        <f>IF(B860=0,"",ROUND(C860/B860*100,1))</f>
        <v/>
      </c>
      <c r="E860" s="244"/>
      <c r="F860" s="247">
        <v>2130308</v>
      </c>
      <c r="G860">
        <f>SUM(C860)</f>
        <v>0</v>
      </c>
      <c r="H860" s="247" t="s">
        <v>707</v>
      </c>
    </row>
    <row r="861" ht="20.1" customHeight="1" spans="1:8">
      <c r="A861" s="267" t="s">
        <v>708</v>
      </c>
      <c r="B861" s="249">
        <f>VLOOKUP(F861,'[14]表二（旧）'!$F$5:$G$1311,2,FALSE)</f>
        <v>6</v>
      </c>
      <c r="C861" s="157"/>
      <c r="D861" s="246">
        <f>IF(B861=0,"",ROUND(C861/B861*100,1))</f>
        <v>0</v>
      </c>
      <c r="E861" s="244"/>
      <c r="F861" s="247">
        <v>2130309</v>
      </c>
      <c r="G861">
        <f>SUM(C861)</f>
        <v>0</v>
      </c>
      <c r="H861" s="247" t="s">
        <v>708</v>
      </c>
    </row>
    <row r="862" ht="20.1" customHeight="1" spans="1:8">
      <c r="A862" s="267" t="s">
        <v>709</v>
      </c>
      <c r="B862" s="249">
        <f>VLOOKUP(F862,'[14]表二（旧）'!$F$5:$G$1311,2,FALSE)</f>
        <v>0</v>
      </c>
      <c r="C862" s="157"/>
      <c r="D862" s="246" t="str">
        <f>IF(B862=0,"",ROUND(C862/B862*100,1))</f>
        <v/>
      </c>
      <c r="E862" s="244"/>
      <c r="F862" s="247">
        <v>2130310</v>
      </c>
      <c r="G862">
        <f>SUM(C862)</f>
        <v>0</v>
      </c>
      <c r="H862" s="247" t="s">
        <v>709</v>
      </c>
    </row>
    <row r="863" ht="20.1" customHeight="1" spans="1:8">
      <c r="A863" s="267" t="s">
        <v>710</v>
      </c>
      <c r="B863" s="249">
        <f>VLOOKUP(F863,'[14]表二（旧）'!$F$5:$G$1311,2,FALSE)</f>
        <v>15</v>
      </c>
      <c r="C863" s="157"/>
      <c r="D863" s="246">
        <f>IF(B863=0,"",ROUND(C863/B863*100,1))</f>
        <v>0</v>
      </c>
      <c r="E863" s="244"/>
      <c r="F863" s="247">
        <v>2130311</v>
      </c>
      <c r="G863">
        <f>SUM(C863)</f>
        <v>0</v>
      </c>
      <c r="H863" s="247" t="s">
        <v>710</v>
      </c>
    </row>
    <row r="864" ht="20.1" customHeight="1" spans="1:8">
      <c r="A864" s="267" t="s">
        <v>711</v>
      </c>
      <c r="B864" s="249">
        <f>VLOOKUP(F864,'[14]表二（旧）'!$F$5:$G$1311,2,FALSE)</f>
        <v>0</v>
      </c>
      <c r="C864" s="157"/>
      <c r="D864" s="246" t="str">
        <f>IF(B864=0,"",ROUND(C864/B864*100,1))</f>
        <v/>
      </c>
      <c r="E864" s="244"/>
      <c r="F864" s="247">
        <v>2130312</v>
      </c>
      <c r="G864">
        <f>SUM(C864)</f>
        <v>0</v>
      </c>
      <c r="H864" s="247" t="s">
        <v>711</v>
      </c>
    </row>
    <row r="865" ht="20.1" customHeight="1" spans="1:8">
      <c r="A865" s="267" t="s">
        <v>712</v>
      </c>
      <c r="B865" s="249">
        <f>VLOOKUP(F865,'[14]表二（旧）'!$F$5:$G$1311,2,FALSE)</f>
        <v>0</v>
      </c>
      <c r="C865" s="157"/>
      <c r="D865" s="246" t="str">
        <f>IF(B865=0,"",ROUND(C865/B865*100,1))</f>
        <v/>
      </c>
      <c r="E865" s="244"/>
      <c r="F865" s="247">
        <v>2130313</v>
      </c>
      <c r="G865">
        <f>SUM(C865)</f>
        <v>0</v>
      </c>
      <c r="H865" s="247" t="s">
        <v>712</v>
      </c>
    </row>
    <row r="866" ht="20.1" customHeight="1" spans="1:8">
      <c r="A866" s="267" t="s">
        <v>713</v>
      </c>
      <c r="B866" s="249">
        <f>VLOOKUP(F866,'[14]表二（旧）'!$F$5:$G$1311,2,FALSE)</f>
        <v>710</v>
      </c>
      <c r="C866" s="157">
        <v>220</v>
      </c>
      <c r="D866" s="246">
        <f>IF(B866=0,"",ROUND(C866/B866*100,1))</f>
        <v>31</v>
      </c>
      <c r="E866" s="244"/>
      <c r="F866" s="247">
        <v>2130314</v>
      </c>
      <c r="G866">
        <f>SUM(C866)</f>
        <v>220</v>
      </c>
      <c r="H866" s="247" t="s">
        <v>713</v>
      </c>
    </row>
    <row r="867" ht="20.1" customHeight="1" spans="1:8">
      <c r="A867" s="267" t="s">
        <v>714</v>
      </c>
      <c r="B867" s="249">
        <f>VLOOKUP(F867,'[14]表二（旧）'!$F$5:$G$1311,2,FALSE)</f>
        <v>0</v>
      </c>
      <c r="C867" s="157">
        <v>25</v>
      </c>
      <c r="D867" s="246" t="str">
        <f>IF(B867=0,"",ROUND(C867/B867*100,1))</f>
        <v/>
      </c>
      <c r="E867" s="244"/>
      <c r="F867" s="247">
        <v>2130315</v>
      </c>
      <c r="G867">
        <f>SUM(C867)</f>
        <v>25</v>
      </c>
      <c r="H867" s="247" t="s">
        <v>714</v>
      </c>
    </row>
    <row r="868" ht="20.1" customHeight="1" spans="1:8">
      <c r="A868" s="267" t="s">
        <v>715</v>
      </c>
      <c r="B868" s="249">
        <f>VLOOKUP(F868,'[14]表二（旧）'!$F$5:$G$1311,2,FALSE)</f>
        <v>1755</v>
      </c>
      <c r="C868" s="157">
        <v>671</v>
      </c>
      <c r="D868" s="246">
        <f>IF(B868=0,"",ROUND(C868/B868*100,1))</f>
        <v>38.2</v>
      </c>
      <c r="E868" s="244"/>
      <c r="F868" s="247">
        <v>2130316</v>
      </c>
      <c r="G868">
        <f>SUM(C868)</f>
        <v>671</v>
      </c>
      <c r="H868" s="247" t="s">
        <v>715</v>
      </c>
    </row>
    <row r="869" ht="20.1" customHeight="1" spans="1:8">
      <c r="A869" s="267" t="s">
        <v>716</v>
      </c>
      <c r="B869" s="249">
        <f>VLOOKUP(F869,'[14]表二（旧）'!$F$5:$G$1311,2,FALSE)</f>
        <v>0</v>
      </c>
      <c r="C869" s="157"/>
      <c r="D869" s="246" t="str">
        <f>IF(B869=0,"",ROUND(C869/B869*100,1))</f>
        <v/>
      </c>
      <c r="E869" s="244"/>
      <c r="F869" s="247">
        <v>2130317</v>
      </c>
      <c r="G869">
        <f>SUM(C869)</f>
        <v>0</v>
      </c>
      <c r="H869" s="247" t="s">
        <v>716</v>
      </c>
    </row>
    <row r="870" ht="20.1" customHeight="1" spans="1:8">
      <c r="A870" s="267" t="s">
        <v>717</v>
      </c>
      <c r="B870" s="249">
        <f>VLOOKUP(F870,'[14]表二（旧）'!$F$5:$G$1311,2,FALSE)</f>
        <v>0</v>
      </c>
      <c r="C870" s="157"/>
      <c r="D870" s="246" t="str">
        <f>IF(B870=0,"",ROUND(C870/B870*100,1))</f>
        <v/>
      </c>
      <c r="E870" s="244"/>
      <c r="F870" s="247">
        <v>2130318</v>
      </c>
      <c r="G870">
        <f>SUM(C870)</f>
        <v>0</v>
      </c>
      <c r="H870" s="247" t="s">
        <v>717</v>
      </c>
    </row>
    <row r="871" ht="20.1" customHeight="1" spans="1:8">
      <c r="A871" s="267" t="s">
        <v>718</v>
      </c>
      <c r="B871" s="249">
        <f>VLOOKUP(F871,'[14]表二（旧）'!$F$5:$G$1311,2,FALSE)</f>
        <v>0</v>
      </c>
      <c r="C871" s="157"/>
      <c r="D871" s="246" t="str">
        <f>IF(B871=0,"",ROUND(C871/B871*100,1))</f>
        <v/>
      </c>
      <c r="E871" s="244"/>
      <c r="F871" s="247">
        <v>2130319</v>
      </c>
      <c r="G871">
        <f>SUM(C871)</f>
        <v>0</v>
      </c>
      <c r="H871" s="247" t="s">
        <v>718</v>
      </c>
    </row>
    <row r="872" ht="20.1" customHeight="1" spans="1:8">
      <c r="A872" s="267" t="s">
        <v>719</v>
      </c>
      <c r="B872" s="249">
        <f>VLOOKUP(F872,'[14]表二（旧）'!$F$5:$G$1311,2,FALSE)</f>
        <v>0</v>
      </c>
      <c r="C872" s="157">
        <v>7</v>
      </c>
      <c r="D872" s="246" t="str">
        <f>IF(B872=0,"",ROUND(C872/B872*100,1))</f>
        <v/>
      </c>
      <c r="E872" s="244"/>
      <c r="F872" s="247">
        <v>2130321</v>
      </c>
      <c r="G872">
        <f>SUM(C872)</f>
        <v>7</v>
      </c>
      <c r="H872" s="247" t="s">
        <v>719</v>
      </c>
    </row>
    <row r="873" ht="20.1" customHeight="1" spans="1:8">
      <c r="A873" s="267" t="s">
        <v>720</v>
      </c>
      <c r="B873" s="249">
        <f>VLOOKUP(F873,'[14]表二（旧）'!$F$5:$G$1311,2,FALSE)</f>
        <v>0</v>
      </c>
      <c r="C873" s="157"/>
      <c r="D873" s="246" t="str">
        <f>IF(B873=0,"",ROUND(C873/B873*100,1))</f>
        <v/>
      </c>
      <c r="E873" s="244"/>
      <c r="F873" s="247">
        <v>2130322</v>
      </c>
      <c r="G873">
        <f>SUM(C873)</f>
        <v>0</v>
      </c>
      <c r="H873" s="247" t="s">
        <v>720</v>
      </c>
    </row>
    <row r="874" ht="20.1" customHeight="1" spans="1:8">
      <c r="A874" s="267" t="s">
        <v>693</v>
      </c>
      <c r="B874" s="249">
        <f>VLOOKUP(F874,'[14]表二（旧）'!$F$5:$G$1311,2,FALSE)</f>
        <v>0</v>
      </c>
      <c r="C874" s="157"/>
      <c r="D874" s="246" t="str">
        <f>IF(B874=0,"",ROUND(C874/B874*100,1))</f>
        <v/>
      </c>
      <c r="E874" s="244"/>
      <c r="F874" s="247">
        <v>2130333</v>
      </c>
      <c r="G874">
        <f>SUM(C874)</f>
        <v>0</v>
      </c>
      <c r="H874" s="247" t="s">
        <v>693</v>
      </c>
    </row>
    <row r="875" ht="20.1" customHeight="1" spans="1:8">
      <c r="A875" s="267" t="s">
        <v>721</v>
      </c>
      <c r="B875" s="249">
        <f>VLOOKUP(F875,'[14]表二（旧）'!$F$5:$G$1311,2,FALSE)</f>
        <v>0</v>
      </c>
      <c r="C875" s="157"/>
      <c r="D875" s="246" t="str">
        <f>IF(B875=0,"",ROUND(C875/B875*100,1))</f>
        <v/>
      </c>
      <c r="E875" s="244"/>
      <c r="F875" s="247">
        <v>2130334</v>
      </c>
      <c r="G875">
        <f>SUM(C875)</f>
        <v>0</v>
      </c>
      <c r="H875" s="247" t="s">
        <v>721</v>
      </c>
    </row>
    <row r="876" ht="20.1" customHeight="1" spans="1:8">
      <c r="A876" s="267" t="s">
        <v>722</v>
      </c>
      <c r="B876" s="249">
        <f>VLOOKUP(F876,'[14]表二（旧）'!$F$5:$G$1311,2,FALSE)</f>
        <v>625</v>
      </c>
      <c r="C876" s="157">
        <v>1559</v>
      </c>
      <c r="D876" s="246">
        <f>IF(B876=0,"",ROUND(C876/B876*100,1))</f>
        <v>249.4</v>
      </c>
      <c r="E876" s="244"/>
      <c r="F876" s="247">
        <v>2130335</v>
      </c>
      <c r="G876">
        <f>SUM(C876)</f>
        <v>1559</v>
      </c>
      <c r="H876" s="247" t="s">
        <v>722</v>
      </c>
    </row>
    <row r="877" ht="20.1" customHeight="1" spans="1:8">
      <c r="A877" s="267" t="s">
        <v>723</v>
      </c>
      <c r="B877" s="258">
        <f>VLOOKUP(F877,'[14]表二（旧）'!$F$5:$G$1311,2,FALSE)+VLOOKUP(2130332,'[14]表二（旧）'!$F$5:$G$1311,2,FALSE)</f>
        <v>119</v>
      </c>
      <c r="C877" s="157">
        <v>30</v>
      </c>
      <c r="D877" s="246">
        <f>IF(B877=0,"",ROUND(C877/B877*100,1))</f>
        <v>25.2</v>
      </c>
      <c r="E877" s="244"/>
      <c r="F877" s="247">
        <v>2130399</v>
      </c>
      <c r="G877">
        <f>SUM(C877)</f>
        <v>30</v>
      </c>
      <c r="H877" s="247" t="s">
        <v>723</v>
      </c>
    </row>
    <row r="878" ht="20.1" customHeight="1" spans="1:8">
      <c r="A878" s="267" t="s">
        <v>724</v>
      </c>
      <c r="B878" s="245">
        <f>SUM(B879:B888)</f>
        <v>1095</v>
      </c>
      <c r="C878" s="245">
        <f>SUM(C879:C888)</f>
        <v>20</v>
      </c>
      <c r="D878" s="246">
        <f>IF(B878=0,"",ROUND(C878/B878*100,1))</f>
        <v>1.8</v>
      </c>
      <c r="E878" s="244"/>
      <c r="F878" s="247">
        <v>21304</v>
      </c>
      <c r="G878">
        <f>SUM(C878)</f>
        <v>20</v>
      </c>
      <c r="H878" s="247" t="s">
        <v>724</v>
      </c>
    </row>
    <row r="879" ht="20.1" customHeight="1" spans="1:8">
      <c r="A879" s="267" t="s">
        <v>655</v>
      </c>
      <c r="B879" s="249">
        <f>VLOOKUP(F879,'[14]表二（旧）'!$F$5:$G$1311,2,FALSE)</f>
        <v>0</v>
      </c>
      <c r="C879" s="157"/>
      <c r="D879" s="246" t="str">
        <f>IF(B879=0,"",ROUND(C879/B879*100,1))</f>
        <v/>
      </c>
      <c r="E879" s="244"/>
      <c r="F879" s="247">
        <v>2130401</v>
      </c>
      <c r="G879">
        <f>SUM(C879)</f>
        <v>0</v>
      </c>
      <c r="H879" s="247" t="s">
        <v>655</v>
      </c>
    </row>
    <row r="880" ht="20.1" customHeight="1" spans="1:8">
      <c r="A880" s="267" t="s">
        <v>656</v>
      </c>
      <c r="B880" s="249">
        <f>VLOOKUP(F880,'[14]表二（旧）'!$F$5:$G$1311,2,FALSE)</f>
        <v>25</v>
      </c>
      <c r="C880" s="157"/>
      <c r="D880" s="246">
        <f>IF(B880=0,"",ROUND(C880/B880*100,1))</f>
        <v>0</v>
      </c>
      <c r="E880" s="244"/>
      <c r="F880" s="247">
        <v>2130402</v>
      </c>
      <c r="G880">
        <f>SUM(C880)</f>
        <v>0</v>
      </c>
      <c r="H880" s="247" t="s">
        <v>656</v>
      </c>
    </row>
    <row r="881" ht="20.1" customHeight="1" spans="1:8">
      <c r="A881" s="267" t="s">
        <v>657</v>
      </c>
      <c r="B881" s="249">
        <f>VLOOKUP(F881,'[14]表二（旧）'!$F$5:$G$1311,2,FALSE)</f>
        <v>0</v>
      </c>
      <c r="C881" s="157"/>
      <c r="D881" s="246" t="str">
        <f>IF(B881=0,"",ROUND(C881/B881*100,1))</f>
        <v/>
      </c>
      <c r="E881" s="244"/>
      <c r="F881" s="247">
        <v>2130403</v>
      </c>
      <c r="G881">
        <f>SUM(C881)</f>
        <v>0</v>
      </c>
      <c r="H881" s="247" t="s">
        <v>657</v>
      </c>
    </row>
    <row r="882" ht="20.1" customHeight="1" spans="1:8">
      <c r="A882" s="267" t="s">
        <v>725</v>
      </c>
      <c r="B882" s="249">
        <f>VLOOKUP(F882,'[14]表二（旧）'!$F$5:$G$1311,2,FALSE)</f>
        <v>0</v>
      </c>
      <c r="C882" s="157"/>
      <c r="D882" s="246" t="str">
        <f>IF(B882=0,"",ROUND(C882/B882*100,1))</f>
        <v/>
      </c>
      <c r="E882" s="244"/>
      <c r="F882" s="247">
        <v>2130404</v>
      </c>
      <c r="G882">
        <f>SUM(C882)</f>
        <v>0</v>
      </c>
      <c r="H882" s="247" t="s">
        <v>725</v>
      </c>
    </row>
    <row r="883" ht="20.1" customHeight="1" spans="1:8">
      <c r="A883" s="267" t="s">
        <v>726</v>
      </c>
      <c r="B883" s="249">
        <f>VLOOKUP(F883,'[14]表二（旧）'!$F$5:$G$1311,2,FALSE)</f>
        <v>0</v>
      </c>
      <c r="C883" s="157"/>
      <c r="D883" s="246" t="str">
        <f>IF(B883=0,"",ROUND(C883/B883*100,1))</f>
        <v/>
      </c>
      <c r="E883" s="244"/>
      <c r="F883" s="247">
        <v>2130405</v>
      </c>
      <c r="G883">
        <f>SUM(C883)</f>
        <v>0</v>
      </c>
      <c r="H883" s="247" t="s">
        <v>726</v>
      </c>
    </row>
    <row r="884" ht="20.1" customHeight="1" spans="1:8">
      <c r="A884" s="267" t="s">
        <v>727</v>
      </c>
      <c r="B884" s="249">
        <f>VLOOKUP(F884,'[14]表二（旧）'!$F$5:$G$1311,2,FALSE)</f>
        <v>0</v>
      </c>
      <c r="C884" s="157"/>
      <c r="D884" s="246" t="str">
        <f>IF(B884=0,"",ROUND(C884/B884*100,1))</f>
        <v/>
      </c>
      <c r="E884" s="244"/>
      <c r="F884" s="247">
        <v>2130406</v>
      </c>
      <c r="G884">
        <f>SUM(C884)</f>
        <v>0</v>
      </c>
      <c r="H884" s="247" t="s">
        <v>727</v>
      </c>
    </row>
    <row r="885" ht="20.1" customHeight="1" spans="1:8">
      <c r="A885" s="267" t="s">
        <v>728</v>
      </c>
      <c r="B885" s="249">
        <f>VLOOKUP(F885,'[14]表二（旧）'!$F$5:$G$1311,2,FALSE)</f>
        <v>0</v>
      </c>
      <c r="C885" s="157"/>
      <c r="D885" s="246" t="str">
        <f>IF(B885=0,"",ROUND(C885/B885*100,1))</f>
        <v/>
      </c>
      <c r="E885" s="244"/>
      <c r="F885" s="247">
        <v>2130407</v>
      </c>
      <c r="G885">
        <f>SUM(C885)</f>
        <v>0</v>
      </c>
      <c r="H885" s="247" t="s">
        <v>728</v>
      </c>
    </row>
    <row r="886" ht="20.1" customHeight="1" spans="1:8">
      <c r="A886" s="267" t="s">
        <v>729</v>
      </c>
      <c r="B886" s="249">
        <f>VLOOKUP(F886,'[14]表二（旧）'!$F$5:$G$1311,2,FALSE)</f>
        <v>0</v>
      </c>
      <c r="C886" s="157"/>
      <c r="D886" s="246" t="str">
        <f>IF(B886=0,"",ROUND(C886/B886*100,1))</f>
        <v/>
      </c>
      <c r="E886" s="244"/>
      <c r="F886" s="247">
        <v>2130408</v>
      </c>
      <c r="G886">
        <f>SUM(C886)</f>
        <v>0</v>
      </c>
      <c r="H886" s="247" t="s">
        <v>729</v>
      </c>
    </row>
    <row r="887" ht="20.1" customHeight="1" spans="1:8">
      <c r="A887" s="267" t="s">
        <v>730</v>
      </c>
      <c r="B887" s="249">
        <f>VLOOKUP(F887,'[14]表二（旧）'!$F$5:$G$1311,2,FALSE)</f>
        <v>0</v>
      </c>
      <c r="C887" s="157"/>
      <c r="D887" s="246" t="str">
        <f>IF(B887=0,"",ROUND(C887/B887*100,1))</f>
        <v/>
      </c>
      <c r="E887" s="244"/>
      <c r="F887" s="247">
        <v>2130409</v>
      </c>
      <c r="G887">
        <f>SUM(C887)</f>
        <v>0</v>
      </c>
      <c r="H887" s="247" t="s">
        <v>730</v>
      </c>
    </row>
    <row r="888" ht="20.1" customHeight="1" spans="1:8">
      <c r="A888" s="267" t="s">
        <v>731</v>
      </c>
      <c r="B888" s="249">
        <f>VLOOKUP(F888,'[14]表二（旧）'!$F$5:$G$1311,2,FALSE)</f>
        <v>1070</v>
      </c>
      <c r="C888" s="157">
        <v>20</v>
      </c>
      <c r="D888" s="246">
        <f>IF(B888=0,"",ROUND(C888/B888*100,1))</f>
        <v>1.9</v>
      </c>
      <c r="E888" s="244"/>
      <c r="F888" s="247">
        <v>2130499</v>
      </c>
      <c r="G888">
        <f>SUM(C888)</f>
        <v>20</v>
      </c>
      <c r="H888" s="247" t="s">
        <v>731</v>
      </c>
    </row>
    <row r="889" ht="20.1" customHeight="1" spans="1:8">
      <c r="A889" s="267" t="s">
        <v>732</v>
      </c>
      <c r="B889" s="245">
        <f>SUM(B890:B899)</f>
        <v>59672</v>
      </c>
      <c r="C889" s="245">
        <f>SUM(C890:C899)</f>
        <v>14013</v>
      </c>
      <c r="D889" s="246">
        <f>IF(B889=0,"",ROUND(C889/B889*100,1))</f>
        <v>23.5</v>
      </c>
      <c r="E889" s="244"/>
      <c r="F889" s="247">
        <v>21305</v>
      </c>
      <c r="G889">
        <f>SUM(C889)</f>
        <v>14013</v>
      </c>
      <c r="H889" s="247" t="s">
        <v>732</v>
      </c>
    </row>
    <row r="890" ht="20.1" customHeight="1" spans="1:8">
      <c r="A890" s="267" t="s">
        <v>655</v>
      </c>
      <c r="B890" s="249">
        <f>VLOOKUP(F890,'[14]表二（旧）'!$F$5:$G$1311,2,FALSE)</f>
        <v>31</v>
      </c>
      <c r="C890" s="157"/>
      <c r="D890" s="246">
        <f>IF(B890=0,"",ROUND(C890/B890*100,1))</f>
        <v>0</v>
      </c>
      <c r="E890" s="244"/>
      <c r="F890" s="247">
        <v>2130501</v>
      </c>
      <c r="G890">
        <f>SUM(C890)</f>
        <v>0</v>
      </c>
      <c r="H890" s="247" t="s">
        <v>655</v>
      </c>
    </row>
    <row r="891" ht="20.1" customHeight="1" spans="1:8">
      <c r="A891" s="267" t="s">
        <v>656</v>
      </c>
      <c r="B891" s="249">
        <f>VLOOKUP(F891,'[14]表二（旧）'!$F$5:$G$1311,2,FALSE)</f>
        <v>102</v>
      </c>
      <c r="C891" s="157">
        <v>152</v>
      </c>
      <c r="D891" s="246">
        <f>IF(B891=0,"",ROUND(C891/B891*100,1))</f>
        <v>149</v>
      </c>
      <c r="E891" s="244"/>
      <c r="F891" s="247">
        <v>2130502</v>
      </c>
      <c r="G891">
        <f>SUM(C891)</f>
        <v>152</v>
      </c>
      <c r="H891" s="247" t="s">
        <v>656</v>
      </c>
    </row>
    <row r="892" ht="20.1" customHeight="1" spans="1:8">
      <c r="A892" s="267" t="s">
        <v>657</v>
      </c>
      <c r="B892" s="249">
        <f>VLOOKUP(F892,'[14]表二（旧）'!$F$5:$G$1311,2,FALSE)</f>
        <v>0</v>
      </c>
      <c r="C892" s="157"/>
      <c r="D892" s="246" t="str">
        <f>IF(B892=0,"",ROUND(C892/B892*100,1))</f>
        <v/>
      </c>
      <c r="E892" s="244"/>
      <c r="F892" s="247">
        <v>2130503</v>
      </c>
      <c r="G892">
        <f>SUM(C892)</f>
        <v>0</v>
      </c>
      <c r="H892" s="247" t="s">
        <v>657</v>
      </c>
    </row>
    <row r="893" ht="20.1" customHeight="1" spans="1:8">
      <c r="A893" s="267" t="s">
        <v>733</v>
      </c>
      <c r="B893" s="249">
        <f>VLOOKUP(F893,'[14]表二（旧）'!$F$5:$G$1311,2,FALSE)</f>
        <v>29053</v>
      </c>
      <c r="C893" s="157">
        <v>7029</v>
      </c>
      <c r="D893" s="246">
        <f>IF(B893=0,"",ROUND(C893/B893*100,1))</f>
        <v>24.2</v>
      </c>
      <c r="E893" s="244"/>
      <c r="F893" s="247">
        <v>2130504</v>
      </c>
      <c r="G893">
        <f>SUM(C893)</f>
        <v>7029</v>
      </c>
      <c r="H893" s="247" t="s">
        <v>733</v>
      </c>
    </row>
    <row r="894" ht="20.1" customHeight="1" spans="1:8">
      <c r="A894" s="267" t="s">
        <v>734</v>
      </c>
      <c r="B894" s="249">
        <f>VLOOKUP(F894,'[14]表二（旧）'!$F$5:$G$1311,2,FALSE)</f>
        <v>5211</v>
      </c>
      <c r="C894" s="157"/>
      <c r="D894" s="246">
        <f>IF(B894=0,"",ROUND(C894/B894*100,1))</f>
        <v>0</v>
      </c>
      <c r="E894" s="244"/>
      <c r="F894" s="247">
        <v>2130505</v>
      </c>
      <c r="G894">
        <f>SUM(C894)</f>
        <v>0</v>
      </c>
      <c r="H894" s="247" t="s">
        <v>734</v>
      </c>
    </row>
    <row r="895" ht="20.1" customHeight="1" spans="1:8">
      <c r="A895" s="267" t="s">
        <v>735</v>
      </c>
      <c r="B895" s="249">
        <f>VLOOKUP(F895,'[14]表二（旧）'!$F$5:$G$1311,2,FALSE)</f>
        <v>20575</v>
      </c>
      <c r="C895" s="157">
        <v>503</v>
      </c>
      <c r="D895" s="246">
        <f>IF(B895=0,"",ROUND(C895/B895*100,1))</f>
        <v>2.4</v>
      </c>
      <c r="E895" s="244"/>
      <c r="F895" s="247">
        <v>2130506</v>
      </c>
      <c r="G895">
        <f>SUM(C895)</f>
        <v>503</v>
      </c>
      <c r="H895" s="247" t="s">
        <v>735</v>
      </c>
    </row>
    <row r="896" ht="20.1" customHeight="1" spans="1:8">
      <c r="A896" s="267" t="s">
        <v>736</v>
      </c>
      <c r="B896" s="249">
        <f>VLOOKUP(F896,'[14]表二（旧）'!$F$5:$G$1311,2,FALSE)</f>
        <v>487</v>
      </c>
      <c r="C896" s="157">
        <v>171</v>
      </c>
      <c r="D896" s="246">
        <f>IF(B896=0,"",ROUND(C896/B896*100,1))</f>
        <v>35.1</v>
      </c>
      <c r="E896" s="244"/>
      <c r="F896" s="247">
        <v>2130507</v>
      </c>
      <c r="G896">
        <f>SUM(C896)</f>
        <v>171</v>
      </c>
      <c r="H896" s="247" t="s">
        <v>736</v>
      </c>
    </row>
    <row r="897" ht="20.1" customHeight="1" spans="1:8">
      <c r="A897" s="267" t="s">
        <v>737</v>
      </c>
      <c r="B897" s="249">
        <f>VLOOKUP(F897,'[14]表二（旧）'!$F$5:$G$1311,2,FALSE)</f>
        <v>0</v>
      </c>
      <c r="C897" s="157"/>
      <c r="D897" s="246" t="str">
        <f>IF(B897=0,"",ROUND(C897/B897*100,1))</f>
        <v/>
      </c>
      <c r="E897" s="244"/>
      <c r="F897" s="247">
        <v>2130508</v>
      </c>
      <c r="G897">
        <f>SUM(C897)</f>
        <v>0</v>
      </c>
      <c r="H897" s="247" t="s">
        <v>738</v>
      </c>
    </row>
    <row r="898" ht="20.1" customHeight="1" spans="1:8">
      <c r="A898" s="267" t="s">
        <v>739</v>
      </c>
      <c r="B898" s="249">
        <f>VLOOKUP(F898,'[14]表二（旧）'!$F$5:$G$1311,2,FALSE)</f>
        <v>0</v>
      </c>
      <c r="C898" s="157"/>
      <c r="D898" s="246" t="str">
        <f>IF(B898=0,"",ROUND(C898/B898*100,1))</f>
        <v/>
      </c>
      <c r="E898" s="244"/>
      <c r="F898" s="247">
        <v>2130550</v>
      </c>
      <c r="G898">
        <f>SUM(C898)</f>
        <v>0</v>
      </c>
      <c r="H898" s="247" t="s">
        <v>739</v>
      </c>
    </row>
    <row r="899" ht="20.1" customHeight="1" spans="1:8">
      <c r="A899" s="267" t="s">
        <v>740</v>
      </c>
      <c r="B899" s="249">
        <f>VLOOKUP(F899,'[14]表二（旧）'!$F$5:$G$1311,2,FALSE)</f>
        <v>4213</v>
      </c>
      <c r="C899" s="157">
        <v>6158</v>
      </c>
      <c r="D899" s="246">
        <f>IF(B899=0,"",ROUND(C899/B899*100,1))</f>
        <v>146.2</v>
      </c>
      <c r="E899" s="244"/>
      <c r="F899" s="247">
        <v>2130599</v>
      </c>
      <c r="G899">
        <f>SUM(C899)</f>
        <v>6158</v>
      </c>
      <c r="H899" s="247" t="s">
        <v>740</v>
      </c>
    </row>
    <row r="900" ht="20.1" customHeight="1" spans="1:8">
      <c r="A900" s="267" t="s">
        <v>741</v>
      </c>
      <c r="B900" s="245">
        <f>SUM(B901:B905)</f>
        <v>299</v>
      </c>
      <c r="C900" s="245">
        <f>SUM(C901:C905)</f>
        <v>627</v>
      </c>
      <c r="D900" s="246">
        <f>IF(B900=0,"",ROUND(C900/B900*100,1))</f>
        <v>209.7</v>
      </c>
      <c r="E900" s="244"/>
      <c r="F900" s="247">
        <v>21306</v>
      </c>
      <c r="G900">
        <f>SUM(C900)</f>
        <v>627</v>
      </c>
      <c r="H900" s="247" t="s">
        <v>741</v>
      </c>
    </row>
    <row r="901" ht="20.1" customHeight="1" spans="1:8">
      <c r="A901" s="267" t="s">
        <v>742</v>
      </c>
      <c r="B901" s="249">
        <f>VLOOKUP(F901,'[14]表二（旧）'!$F$5:$G$1311,2,FALSE)</f>
        <v>278</v>
      </c>
      <c r="C901" s="157">
        <v>223</v>
      </c>
      <c r="D901" s="246">
        <f t="shared" ref="D901:D964" si="28">IF(B901=0,"",ROUND(C901/B901*100,1))</f>
        <v>80.2</v>
      </c>
      <c r="E901" s="244"/>
      <c r="F901" s="247">
        <v>2130601</v>
      </c>
      <c r="G901">
        <f t="shared" ref="G901:G964" si="29">SUM(C901)</f>
        <v>223</v>
      </c>
      <c r="H901" s="247" t="s">
        <v>742</v>
      </c>
    </row>
    <row r="902" ht="20.1" customHeight="1" spans="1:8">
      <c r="A902" s="267" t="s">
        <v>743</v>
      </c>
      <c r="B902" s="249">
        <f>VLOOKUP(F902,'[14]表二（旧）'!$F$5:$G$1311,2,FALSE)</f>
        <v>0</v>
      </c>
      <c r="C902" s="157"/>
      <c r="D902" s="246" t="str">
        <f>IF(B902=0,"",ROUND(C902/B902*100,1))</f>
        <v/>
      </c>
      <c r="E902" s="244"/>
      <c r="F902" s="247">
        <v>2130602</v>
      </c>
      <c r="G902">
        <f>SUM(C902)</f>
        <v>0</v>
      </c>
      <c r="H902" s="247" t="s">
        <v>743</v>
      </c>
    </row>
    <row r="903" ht="20.1" customHeight="1" spans="1:8">
      <c r="A903" s="267" t="s">
        <v>744</v>
      </c>
      <c r="B903" s="249">
        <f>VLOOKUP(F903,'[14]表二（旧）'!$F$5:$G$1311,2,FALSE)</f>
        <v>16</v>
      </c>
      <c r="C903" s="157">
        <v>404</v>
      </c>
      <c r="D903" s="246">
        <f>IF(B903=0,"",ROUND(C903/B903*100,1))</f>
        <v>2525</v>
      </c>
      <c r="E903" s="244"/>
      <c r="F903" s="247">
        <v>2130603</v>
      </c>
      <c r="G903">
        <f>SUM(C903)</f>
        <v>404</v>
      </c>
      <c r="H903" s="247" t="s">
        <v>744</v>
      </c>
    </row>
    <row r="904" ht="20.1" customHeight="1" spans="1:8">
      <c r="A904" s="267" t="s">
        <v>745</v>
      </c>
      <c r="B904" s="249">
        <f>VLOOKUP(F904,'[14]表二（旧）'!$F$5:$G$1311,2,FALSE)</f>
        <v>0</v>
      </c>
      <c r="C904" s="157"/>
      <c r="D904" s="246" t="str">
        <f>IF(B904=0,"",ROUND(C904/B904*100,1))</f>
        <v/>
      </c>
      <c r="E904" s="244"/>
      <c r="F904" s="247">
        <v>2130604</v>
      </c>
      <c r="G904">
        <f>SUM(C904)</f>
        <v>0</v>
      </c>
      <c r="H904" s="247" t="s">
        <v>745</v>
      </c>
    </row>
    <row r="905" ht="20.1" customHeight="1" spans="1:8">
      <c r="A905" s="267" t="s">
        <v>746</v>
      </c>
      <c r="B905" s="249">
        <f>VLOOKUP(F905,'[14]表二（旧）'!$F$5:$G$1311,2,FALSE)</f>
        <v>5</v>
      </c>
      <c r="C905" s="157"/>
      <c r="D905" s="246">
        <f>IF(B905=0,"",ROUND(C905/B905*100,1))</f>
        <v>0</v>
      </c>
      <c r="E905" s="244"/>
      <c r="F905" s="247">
        <v>2130699</v>
      </c>
      <c r="G905">
        <f>SUM(C905)</f>
        <v>0</v>
      </c>
      <c r="H905" s="247" t="s">
        <v>746</v>
      </c>
    </row>
    <row r="906" ht="20.1" customHeight="1" spans="1:8">
      <c r="A906" s="267" t="s">
        <v>747</v>
      </c>
      <c r="B906" s="245">
        <f>SUM(B907:B912)</f>
        <v>5428</v>
      </c>
      <c r="C906" s="245">
        <f>SUM(C907:C912)</f>
        <v>5156</v>
      </c>
      <c r="D906" s="246">
        <f>IF(B906=0,"",ROUND(C906/B906*100,1))</f>
        <v>95</v>
      </c>
      <c r="E906" s="244"/>
      <c r="F906" s="247">
        <v>21307</v>
      </c>
      <c r="G906">
        <f>SUM(C906)</f>
        <v>5156</v>
      </c>
      <c r="H906" s="247" t="s">
        <v>747</v>
      </c>
    </row>
    <row r="907" ht="20.1" customHeight="1" spans="1:8">
      <c r="A907" s="267" t="s">
        <v>748</v>
      </c>
      <c r="B907" s="249">
        <f>VLOOKUP(F907,'[14]表二（旧）'!$F$5:$G$1311,2,FALSE)</f>
        <v>25</v>
      </c>
      <c r="C907" s="157"/>
      <c r="D907" s="246">
        <f>IF(B907=0,"",ROUND(C907/B907*100,1))</f>
        <v>0</v>
      </c>
      <c r="E907" s="244"/>
      <c r="F907" s="247">
        <v>2130701</v>
      </c>
      <c r="G907">
        <f>SUM(C907)</f>
        <v>0</v>
      </c>
      <c r="H907" s="247" t="s">
        <v>748</v>
      </c>
    </row>
    <row r="908" ht="20.1" customHeight="1" spans="1:8">
      <c r="A908" s="267" t="s">
        <v>749</v>
      </c>
      <c r="B908" s="249">
        <f>VLOOKUP(F908,'[14]表二（旧）'!$F$5:$G$1311,2,FALSE)</f>
        <v>0</v>
      </c>
      <c r="C908" s="157"/>
      <c r="D908" s="246" t="str">
        <f>IF(B908=0,"",ROUND(C908/B908*100,1))</f>
        <v/>
      </c>
      <c r="E908" s="244"/>
      <c r="F908" s="247">
        <v>2130704</v>
      </c>
      <c r="G908">
        <f>SUM(C908)</f>
        <v>0</v>
      </c>
      <c r="H908" s="247" t="s">
        <v>749</v>
      </c>
    </row>
    <row r="909" ht="20.1" customHeight="1" spans="1:8">
      <c r="A909" s="267" t="s">
        <v>750</v>
      </c>
      <c r="B909" s="249">
        <f>VLOOKUP(F909,'[14]表二（旧）'!$F$5:$G$1311,2,FALSE)</f>
        <v>4503</v>
      </c>
      <c r="C909" s="157">
        <v>5156</v>
      </c>
      <c r="D909" s="246">
        <f>IF(B909=0,"",ROUND(C909/B909*100,1))</f>
        <v>114.5</v>
      </c>
      <c r="E909" s="244"/>
      <c r="F909" s="247">
        <v>2130705</v>
      </c>
      <c r="G909">
        <f>SUM(C909)</f>
        <v>5156</v>
      </c>
      <c r="H909" s="247" t="s">
        <v>750</v>
      </c>
    </row>
    <row r="910" ht="20.1" customHeight="1" spans="1:8">
      <c r="A910" s="267" t="s">
        <v>751</v>
      </c>
      <c r="B910" s="249">
        <f>VLOOKUP(F910,'[14]表二（旧）'!$F$5:$G$1311,2,FALSE)</f>
        <v>900</v>
      </c>
      <c r="C910" s="157"/>
      <c r="D910" s="246">
        <f>IF(B910=0,"",ROUND(C910/B910*100,1))</f>
        <v>0</v>
      </c>
      <c r="E910" s="244"/>
      <c r="F910" s="247">
        <v>2130706</v>
      </c>
      <c r="G910">
        <f>SUM(C910)</f>
        <v>0</v>
      </c>
      <c r="H910" s="247" t="s">
        <v>751</v>
      </c>
    </row>
    <row r="911" ht="20.1" customHeight="1" spans="1:8">
      <c r="A911" s="267" t="s">
        <v>752</v>
      </c>
      <c r="B911" s="249">
        <f>VLOOKUP(F911,'[14]表二（旧）'!$F$5:$G$1311,2,FALSE)</f>
        <v>0</v>
      </c>
      <c r="C911" s="157"/>
      <c r="D911" s="246" t="str">
        <f>IF(B911=0,"",ROUND(C911/B911*100,1))</f>
        <v/>
      </c>
      <c r="E911" s="244"/>
      <c r="F911" s="247">
        <v>2130707</v>
      </c>
      <c r="G911">
        <f>SUM(C911)</f>
        <v>0</v>
      </c>
      <c r="H911" s="247" t="s">
        <v>752</v>
      </c>
    </row>
    <row r="912" ht="20.1" customHeight="1" spans="1:8">
      <c r="A912" s="267" t="s">
        <v>753</v>
      </c>
      <c r="B912" s="249">
        <f>VLOOKUP(F912,'[14]表二（旧）'!$F$5:$G$1311,2,FALSE)</f>
        <v>0</v>
      </c>
      <c r="C912" s="157"/>
      <c r="D912" s="246" t="str">
        <f>IF(B912=0,"",ROUND(C912/B912*100,1))</f>
        <v/>
      </c>
      <c r="E912" s="244"/>
      <c r="F912" s="247">
        <v>2130799</v>
      </c>
      <c r="G912">
        <f>SUM(C912)</f>
        <v>0</v>
      </c>
      <c r="H912" s="247" t="s">
        <v>753</v>
      </c>
    </row>
    <row r="913" ht="20.1" customHeight="1" spans="1:8">
      <c r="A913" s="267" t="s">
        <v>754</v>
      </c>
      <c r="B913" s="245">
        <f>SUM(B914:B919)</f>
        <v>3646</v>
      </c>
      <c r="C913" s="245">
        <f>SUM(C914:C919)</f>
        <v>4387</v>
      </c>
      <c r="D913" s="246">
        <f>IF(B913=0,"",ROUND(C913/B913*100,1))</f>
        <v>120.3</v>
      </c>
      <c r="E913" s="244"/>
      <c r="F913" s="247">
        <v>21308</v>
      </c>
      <c r="G913">
        <f>SUM(C913)</f>
        <v>4387</v>
      </c>
      <c r="H913" s="247" t="s">
        <v>754</v>
      </c>
    </row>
    <row r="914" ht="20.1" customHeight="1" spans="1:8">
      <c r="A914" s="267" t="s">
        <v>755</v>
      </c>
      <c r="B914" s="249">
        <f>VLOOKUP(F914,'[14]表二（旧）'!$F$5:$G$1311,2,FALSE)</f>
        <v>5</v>
      </c>
      <c r="C914" s="157"/>
      <c r="D914" s="246">
        <f>IF(B914=0,"",ROUND(C914/B914*100,1))</f>
        <v>0</v>
      </c>
      <c r="E914" s="244"/>
      <c r="F914" s="247">
        <v>2130801</v>
      </c>
      <c r="G914">
        <f>SUM(C914)</f>
        <v>0</v>
      </c>
      <c r="H914" s="247" t="s">
        <v>755</v>
      </c>
    </row>
    <row r="915" ht="20.1" customHeight="1" spans="1:8">
      <c r="A915" s="267" t="s">
        <v>756</v>
      </c>
      <c r="B915" s="249">
        <f>VLOOKUP(F915,'[14]表二（旧）'!$F$5:$G$1311,2,FALSE)</f>
        <v>2</v>
      </c>
      <c r="C915" s="157"/>
      <c r="D915" s="246">
        <f>IF(B915=0,"",ROUND(C915/B915*100,1))</f>
        <v>0</v>
      </c>
      <c r="E915" s="244"/>
      <c r="F915" s="247">
        <v>2130802</v>
      </c>
      <c r="G915">
        <f>SUM(C915)</f>
        <v>0</v>
      </c>
      <c r="H915" s="247" t="s">
        <v>756</v>
      </c>
    </row>
    <row r="916" ht="20.1" customHeight="1" spans="1:8">
      <c r="A916" s="267" t="s">
        <v>757</v>
      </c>
      <c r="B916" s="249">
        <f>VLOOKUP(F916,'[14]表二（旧）'!$F$5:$G$1311,2,FALSE)</f>
        <v>2510</v>
      </c>
      <c r="C916" s="157">
        <v>4168</v>
      </c>
      <c r="D916" s="246">
        <f>IF(B916=0,"",ROUND(C916/B916*100,1))</f>
        <v>166.1</v>
      </c>
      <c r="E916" s="244"/>
      <c r="F916" s="247">
        <v>2130803</v>
      </c>
      <c r="G916">
        <f>SUM(C916)</f>
        <v>4168</v>
      </c>
      <c r="H916" s="247" t="s">
        <v>757</v>
      </c>
    </row>
    <row r="917" ht="20.1" customHeight="1" spans="1:8">
      <c r="A917" s="267" t="s">
        <v>758</v>
      </c>
      <c r="B917" s="249">
        <f>VLOOKUP(F917,'[14]表二（旧）'!$F$5:$G$1311,2,FALSE)</f>
        <v>652</v>
      </c>
      <c r="C917" s="157"/>
      <c r="D917" s="246">
        <f>IF(B917=0,"",ROUND(C917/B917*100,1))</f>
        <v>0</v>
      </c>
      <c r="E917" s="244"/>
      <c r="F917" s="247">
        <v>2130804</v>
      </c>
      <c r="G917">
        <f>SUM(C917)</f>
        <v>0</v>
      </c>
      <c r="H917" s="247" t="s">
        <v>758</v>
      </c>
    </row>
    <row r="918" ht="20.1" customHeight="1" spans="1:8">
      <c r="A918" s="267" t="s">
        <v>759</v>
      </c>
      <c r="B918" s="249">
        <f>VLOOKUP(F918,'[14]表二（旧）'!$F$5:$G$1311,2,FALSE)</f>
        <v>0</v>
      </c>
      <c r="C918" s="157"/>
      <c r="D918" s="246" t="str">
        <f>IF(B918=0,"",ROUND(C918/B918*100,1))</f>
        <v/>
      </c>
      <c r="E918" s="244"/>
      <c r="F918" s="247">
        <v>2130805</v>
      </c>
      <c r="G918">
        <f>SUM(C918)</f>
        <v>0</v>
      </c>
      <c r="H918" s="247" t="s">
        <v>759</v>
      </c>
    </row>
    <row r="919" ht="20.1" customHeight="1" spans="1:8">
      <c r="A919" s="267" t="s">
        <v>760</v>
      </c>
      <c r="B919" s="249">
        <f>VLOOKUP(F919,'[14]表二（旧）'!$F$5:$G$1311,2,FALSE)</f>
        <v>477</v>
      </c>
      <c r="C919" s="157">
        <v>219</v>
      </c>
      <c r="D919" s="246">
        <f>IF(B919=0,"",ROUND(C919/B919*100,1))</f>
        <v>45.9</v>
      </c>
      <c r="E919" s="244"/>
      <c r="F919" s="247">
        <v>2130899</v>
      </c>
      <c r="G919">
        <f>SUM(C919)</f>
        <v>219</v>
      </c>
      <c r="H919" s="247" t="s">
        <v>760</v>
      </c>
    </row>
    <row r="920" ht="20.1" customHeight="1" spans="1:8">
      <c r="A920" s="267" t="s">
        <v>761</v>
      </c>
      <c r="B920" s="245">
        <f>SUM(B921:B922)</f>
        <v>192</v>
      </c>
      <c r="C920" s="245">
        <f>SUM(C921:C922)</f>
        <v>0</v>
      </c>
      <c r="D920" s="246">
        <f>IF(B920=0,"",ROUND(C920/B920*100,1))</f>
        <v>0</v>
      </c>
      <c r="E920" s="244"/>
      <c r="F920" s="247">
        <v>21309</v>
      </c>
      <c r="G920">
        <f>SUM(C920)</f>
        <v>0</v>
      </c>
      <c r="H920" s="247" t="s">
        <v>761</v>
      </c>
    </row>
    <row r="921" ht="20.1" customHeight="1" spans="1:8">
      <c r="A921" s="267" t="s">
        <v>762</v>
      </c>
      <c r="B921" s="249">
        <f>VLOOKUP(F921,'[14]表二（旧）'!$F$5:$G$1311,2,FALSE)</f>
        <v>192</v>
      </c>
      <c r="C921" s="157"/>
      <c r="D921" s="246">
        <f>IF(B921=0,"",ROUND(C921/B921*100,1))</f>
        <v>0</v>
      </c>
      <c r="E921" s="244"/>
      <c r="F921" s="247">
        <v>2130901</v>
      </c>
      <c r="G921">
        <f>SUM(C921)</f>
        <v>0</v>
      </c>
      <c r="H921" s="247" t="s">
        <v>762</v>
      </c>
    </row>
    <row r="922" ht="20.1" customHeight="1" spans="1:8">
      <c r="A922" s="267" t="s">
        <v>763</v>
      </c>
      <c r="B922" s="249">
        <f>VLOOKUP(F922,'[14]表二（旧）'!$F$5:$G$1311,2,FALSE)</f>
        <v>0</v>
      </c>
      <c r="C922" s="157"/>
      <c r="D922" s="246" t="str">
        <f>IF(B922=0,"",ROUND(C922/B922*100,1))</f>
        <v/>
      </c>
      <c r="E922" s="244"/>
      <c r="F922" s="247">
        <v>2130999</v>
      </c>
      <c r="G922">
        <f>SUM(C922)</f>
        <v>0</v>
      </c>
      <c r="H922" s="247" t="s">
        <v>763</v>
      </c>
    </row>
    <row r="923" ht="20.1" customHeight="1" spans="1:8">
      <c r="A923" s="267" t="s">
        <v>764</v>
      </c>
      <c r="B923" s="245">
        <f>SUM(B924:B925)</f>
        <v>0</v>
      </c>
      <c r="C923" s="245">
        <f>SUM(C924:C925)</f>
        <v>0</v>
      </c>
      <c r="D923" s="246" t="str">
        <f>IF(B923=0,"",ROUND(C923/B923*100,1))</f>
        <v/>
      </c>
      <c r="E923" s="244"/>
      <c r="F923" s="247">
        <v>21399</v>
      </c>
      <c r="G923">
        <f>SUM(C923)</f>
        <v>0</v>
      </c>
      <c r="H923" s="247" t="s">
        <v>764</v>
      </c>
    </row>
    <row r="924" ht="20.1" customHeight="1" spans="1:8">
      <c r="A924" s="267" t="s">
        <v>765</v>
      </c>
      <c r="B924" s="249">
        <f>VLOOKUP(F924,'[14]表二（旧）'!$F$5:$G$1311,2,FALSE)</f>
        <v>0</v>
      </c>
      <c r="C924" s="157"/>
      <c r="D924" s="246" t="str">
        <f>IF(B924=0,"",ROUND(C924/B924*100,1))</f>
        <v/>
      </c>
      <c r="E924" s="244"/>
      <c r="F924" s="247">
        <v>2139901</v>
      </c>
      <c r="G924">
        <f>SUM(C924)</f>
        <v>0</v>
      </c>
      <c r="H924" s="247" t="s">
        <v>765</v>
      </c>
    </row>
    <row r="925" ht="20.1" customHeight="1" spans="1:8">
      <c r="A925" s="267" t="s">
        <v>766</v>
      </c>
      <c r="B925" s="249">
        <f>VLOOKUP(F925,'[14]表二（旧）'!$F$5:$G$1311,2,FALSE)</f>
        <v>0</v>
      </c>
      <c r="C925" s="157"/>
      <c r="D925" s="246" t="str">
        <f>IF(B925=0,"",ROUND(C925/B925*100,1))</f>
        <v/>
      </c>
      <c r="E925" s="244"/>
      <c r="F925" s="247">
        <v>2139999</v>
      </c>
      <c r="G925">
        <f>SUM(C925)</f>
        <v>0</v>
      </c>
      <c r="H925" s="247" t="s">
        <v>766</v>
      </c>
    </row>
    <row r="926" ht="20.1" customHeight="1" spans="1:8">
      <c r="A926" s="267" t="s">
        <v>767</v>
      </c>
      <c r="B926" s="245">
        <f>SUM(B927,B950,B960,B970,B975,B982,B987,)</f>
        <v>32160</v>
      </c>
      <c r="C926" s="245">
        <f>SUM(C927,C950,C960,C970,C975,C982,C987,)</f>
        <v>6234</v>
      </c>
      <c r="D926" s="246">
        <f>IF(B926=0,"",ROUND(C926/B926*100,1))</f>
        <v>19.4</v>
      </c>
      <c r="E926" s="244"/>
      <c r="F926" s="247">
        <v>214</v>
      </c>
      <c r="G926">
        <f>SUM(C926)</f>
        <v>6234</v>
      </c>
      <c r="H926" s="247" t="s">
        <v>768</v>
      </c>
    </row>
    <row r="927" ht="20.1" customHeight="1" spans="1:8">
      <c r="A927" s="267" t="s">
        <v>769</v>
      </c>
      <c r="B927" s="245">
        <f>SUM(B928:B949)</f>
        <v>31253</v>
      </c>
      <c r="C927" s="245">
        <f>SUM(C928:C949)</f>
        <v>4644</v>
      </c>
      <c r="D927" s="246">
        <f>IF(B927=0,"",ROUND(C927/B927*100,1))</f>
        <v>14.9</v>
      </c>
      <c r="E927" s="244"/>
      <c r="F927" s="247">
        <v>21401</v>
      </c>
      <c r="G927">
        <f>SUM(C927)</f>
        <v>4644</v>
      </c>
      <c r="H927" s="247" t="s">
        <v>769</v>
      </c>
    </row>
    <row r="928" ht="20.1" customHeight="1" spans="1:8">
      <c r="A928" s="267" t="s">
        <v>655</v>
      </c>
      <c r="B928" s="249">
        <f>VLOOKUP(F928,'[14]表二（旧）'!$F$5:$G$1311,2,FALSE)</f>
        <v>146</v>
      </c>
      <c r="C928" s="157">
        <v>145</v>
      </c>
      <c r="D928" s="246">
        <f>IF(B928=0,"",ROUND(C928/B928*100,1))</f>
        <v>99.3</v>
      </c>
      <c r="E928" s="244"/>
      <c r="F928" s="247">
        <v>2140101</v>
      </c>
      <c r="G928">
        <f>SUM(C928)</f>
        <v>145</v>
      </c>
      <c r="H928" s="247" t="s">
        <v>655</v>
      </c>
    </row>
    <row r="929" ht="20.1" customHeight="1" spans="1:8">
      <c r="A929" s="267" t="s">
        <v>656</v>
      </c>
      <c r="B929" s="249">
        <f>VLOOKUP(F929,'[14]表二（旧）'!$F$5:$G$1311,2,FALSE)</f>
        <v>4</v>
      </c>
      <c r="C929" s="157"/>
      <c r="D929" s="246">
        <f>IF(B929=0,"",ROUND(C929/B929*100,1))</f>
        <v>0</v>
      </c>
      <c r="E929" s="244"/>
      <c r="F929" s="247">
        <v>2140102</v>
      </c>
      <c r="G929">
        <f>SUM(C929)</f>
        <v>0</v>
      </c>
      <c r="H929" s="247" t="s">
        <v>656</v>
      </c>
    </row>
    <row r="930" ht="20.1" customHeight="1" spans="1:8">
      <c r="A930" s="267" t="s">
        <v>657</v>
      </c>
      <c r="B930" s="249">
        <f>VLOOKUP(F930,'[14]表二（旧）'!$F$5:$G$1311,2,FALSE)</f>
        <v>0</v>
      </c>
      <c r="C930" s="157"/>
      <c r="D930" s="246" t="str">
        <f>IF(B930=0,"",ROUND(C930/B930*100,1))</f>
        <v/>
      </c>
      <c r="E930" s="244"/>
      <c r="F930" s="247">
        <v>2140103</v>
      </c>
      <c r="G930">
        <f>SUM(C930)</f>
        <v>0</v>
      </c>
      <c r="H930" s="247" t="s">
        <v>657</v>
      </c>
    </row>
    <row r="931" ht="20.1" customHeight="1" spans="1:8">
      <c r="A931" s="267" t="s">
        <v>770</v>
      </c>
      <c r="B931" s="249">
        <f>VLOOKUP(F931,'[14]表二（旧）'!$F$5:$G$1311,2,FALSE)</f>
        <v>26864</v>
      </c>
      <c r="C931" s="157"/>
      <c r="D931" s="246">
        <f>IF(B931=0,"",ROUND(C931/B931*100,1))</f>
        <v>0</v>
      </c>
      <c r="E931" s="244"/>
      <c r="F931" s="247">
        <v>2140104</v>
      </c>
      <c r="G931">
        <f>SUM(C931)</f>
        <v>0</v>
      </c>
      <c r="H931" s="247" t="s">
        <v>770</v>
      </c>
    </row>
    <row r="932" ht="20.1" customHeight="1" spans="1:8">
      <c r="A932" s="267" t="s">
        <v>771</v>
      </c>
      <c r="B932" s="249">
        <f>VLOOKUP(F932,'[14]表二（旧）'!$F$5:$G$1311,2,FALSE)</f>
        <v>1482</v>
      </c>
      <c r="C932" s="157">
        <v>1273</v>
      </c>
      <c r="D932" s="246">
        <f>IF(B932=0,"",ROUND(C932/B932*100,1))</f>
        <v>85.9</v>
      </c>
      <c r="E932" s="244"/>
      <c r="F932" s="247">
        <v>2140106</v>
      </c>
      <c r="G932">
        <f>SUM(C932)</f>
        <v>1273</v>
      </c>
      <c r="H932" s="247" t="s">
        <v>771</v>
      </c>
    </row>
    <row r="933" ht="20.1" customHeight="1" spans="1:8">
      <c r="A933" s="267" t="s">
        <v>772</v>
      </c>
      <c r="B933" s="249">
        <f>VLOOKUP(F933,'[14]表二（旧）'!$F$5:$G$1311,2,FALSE)</f>
        <v>0</v>
      </c>
      <c r="C933" s="157"/>
      <c r="D933" s="246" t="str">
        <f>IF(B933=0,"",ROUND(C933/B933*100,1))</f>
        <v/>
      </c>
      <c r="E933" s="244"/>
      <c r="F933" s="247">
        <v>2140109</v>
      </c>
      <c r="G933">
        <f>SUM(C933)</f>
        <v>0</v>
      </c>
      <c r="H933" s="247" t="s">
        <v>772</v>
      </c>
    </row>
    <row r="934" ht="20.1" customHeight="1" spans="1:8">
      <c r="A934" s="267" t="s">
        <v>773</v>
      </c>
      <c r="B934" s="249">
        <f>VLOOKUP(F934,'[14]表二（旧）'!$F$5:$G$1311,2,FALSE)</f>
        <v>0</v>
      </c>
      <c r="C934" s="157"/>
      <c r="D934" s="246" t="str">
        <f>IF(B934=0,"",ROUND(C934/B934*100,1))</f>
        <v/>
      </c>
      <c r="E934" s="244"/>
      <c r="F934" s="247">
        <v>2140110</v>
      </c>
      <c r="G934">
        <f>SUM(C934)</f>
        <v>0</v>
      </c>
      <c r="H934" s="247" t="s">
        <v>773</v>
      </c>
    </row>
    <row r="935" ht="20.1" customHeight="1" spans="1:8">
      <c r="A935" s="267" t="s">
        <v>774</v>
      </c>
      <c r="B935" s="249">
        <f>VLOOKUP(F935,'[14]表二（旧）'!$F$5:$G$1311,2,FALSE)</f>
        <v>0</v>
      </c>
      <c r="C935" s="157"/>
      <c r="D935" s="246" t="str">
        <f>IF(B935=0,"",ROUND(C935/B935*100,1))</f>
        <v/>
      </c>
      <c r="E935" s="244"/>
      <c r="F935" s="247">
        <v>2140111</v>
      </c>
      <c r="G935">
        <f>SUM(C935)</f>
        <v>0</v>
      </c>
      <c r="H935" s="247" t="s">
        <v>774</v>
      </c>
    </row>
    <row r="936" ht="20.1" customHeight="1" spans="1:8">
      <c r="A936" s="267" t="s">
        <v>775</v>
      </c>
      <c r="B936" s="249">
        <f>VLOOKUP(F936,'[14]表二（旧）'!$F$5:$G$1311,2,FALSE)</f>
        <v>1443</v>
      </c>
      <c r="C936" s="157">
        <v>1066</v>
      </c>
      <c r="D936" s="246">
        <f>IF(B936=0,"",ROUND(C936/B936*100,1))</f>
        <v>73.9</v>
      </c>
      <c r="E936" s="244"/>
      <c r="F936" s="247">
        <v>2140112</v>
      </c>
      <c r="G936">
        <f>SUM(C936)</f>
        <v>1066</v>
      </c>
      <c r="H936" s="247" t="s">
        <v>775</v>
      </c>
    </row>
    <row r="937" ht="20.1" customHeight="1" spans="1:8">
      <c r="A937" s="267" t="s">
        <v>776</v>
      </c>
      <c r="B937" s="249">
        <f>VLOOKUP(F937,'[14]表二（旧）'!$F$5:$G$1311,2,FALSE)</f>
        <v>0</v>
      </c>
      <c r="C937" s="157"/>
      <c r="D937" s="246" t="str">
        <f>IF(B937=0,"",ROUND(C937/B937*100,1))</f>
        <v/>
      </c>
      <c r="E937" s="244"/>
      <c r="F937" s="247">
        <v>2140114</v>
      </c>
      <c r="G937">
        <f>SUM(C937)</f>
        <v>0</v>
      </c>
      <c r="H937" s="247" t="s">
        <v>776</v>
      </c>
    </row>
    <row r="938" ht="20.1" customHeight="1" spans="1:8">
      <c r="A938" s="267" t="s">
        <v>777</v>
      </c>
      <c r="B938" s="249">
        <f>VLOOKUP(F938,'[14]表二（旧）'!$F$5:$G$1311,2,FALSE)</f>
        <v>0</v>
      </c>
      <c r="C938" s="157"/>
      <c r="D938" s="246" t="str">
        <f>IF(B938=0,"",ROUND(C938/B938*100,1))</f>
        <v/>
      </c>
      <c r="E938" s="244"/>
      <c r="F938" s="247">
        <v>2140122</v>
      </c>
      <c r="G938">
        <f>SUM(C938)</f>
        <v>0</v>
      </c>
      <c r="H938" s="247" t="s">
        <v>777</v>
      </c>
    </row>
    <row r="939" ht="20.1" customHeight="1" spans="1:8">
      <c r="A939" s="267" t="s">
        <v>778</v>
      </c>
      <c r="B939" s="249">
        <f>VLOOKUP(F939,'[14]表二（旧）'!$F$5:$G$1311,2,FALSE)</f>
        <v>0</v>
      </c>
      <c r="C939" s="157"/>
      <c r="D939" s="246" t="str">
        <f>IF(B939=0,"",ROUND(C939/B939*100,1))</f>
        <v/>
      </c>
      <c r="E939" s="244"/>
      <c r="F939" s="247">
        <v>2140123</v>
      </c>
      <c r="G939">
        <f>SUM(C939)</f>
        <v>0</v>
      </c>
      <c r="H939" s="247" t="s">
        <v>778</v>
      </c>
    </row>
    <row r="940" ht="20.1" customHeight="1" spans="1:8">
      <c r="A940" s="267" t="s">
        <v>779</v>
      </c>
      <c r="B940" s="249">
        <f>VLOOKUP(F940,'[14]表二（旧）'!$F$5:$G$1311,2,FALSE)</f>
        <v>0</v>
      </c>
      <c r="C940" s="157"/>
      <c r="D940" s="246" t="str">
        <f>IF(B940=0,"",ROUND(C940/B940*100,1))</f>
        <v/>
      </c>
      <c r="E940" s="244"/>
      <c r="F940" s="247">
        <v>2140127</v>
      </c>
      <c r="G940">
        <f>SUM(C940)</f>
        <v>0</v>
      </c>
      <c r="H940" s="247" t="s">
        <v>779</v>
      </c>
    </row>
    <row r="941" ht="20.1" customHeight="1" spans="1:8">
      <c r="A941" s="267" t="s">
        <v>780</v>
      </c>
      <c r="B941" s="249">
        <f>VLOOKUP(F941,'[14]表二（旧）'!$F$5:$G$1311,2,FALSE)</f>
        <v>0</v>
      </c>
      <c r="C941" s="157"/>
      <c r="D941" s="246" t="str">
        <f>IF(B941=0,"",ROUND(C941/B941*100,1))</f>
        <v/>
      </c>
      <c r="E941" s="244"/>
      <c r="F941" s="247">
        <v>2140128</v>
      </c>
      <c r="G941">
        <f>SUM(C941)</f>
        <v>0</v>
      </c>
      <c r="H941" s="247" t="s">
        <v>780</v>
      </c>
    </row>
    <row r="942" ht="20.1" customHeight="1" spans="1:8">
      <c r="A942" s="267" t="s">
        <v>781</v>
      </c>
      <c r="B942" s="249">
        <f>VLOOKUP(F942,'[14]表二（旧）'!$F$5:$G$1311,2,FALSE)</f>
        <v>0</v>
      </c>
      <c r="C942" s="157"/>
      <c r="D942" s="246" t="str">
        <f>IF(B942=0,"",ROUND(C942/B942*100,1))</f>
        <v/>
      </c>
      <c r="E942" s="244"/>
      <c r="F942" s="247">
        <v>2140129</v>
      </c>
      <c r="G942">
        <f>SUM(C942)</f>
        <v>0</v>
      </c>
      <c r="H942" s="247" t="s">
        <v>781</v>
      </c>
    </row>
    <row r="943" ht="20.1" customHeight="1" spans="1:8">
      <c r="A943" s="267" t="s">
        <v>782</v>
      </c>
      <c r="B943" s="249">
        <f>VLOOKUP(F943,'[14]表二（旧）'!$F$5:$G$1311,2,FALSE)</f>
        <v>0</v>
      </c>
      <c r="C943" s="157"/>
      <c r="D943" s="246" t="str">
        <f>IF(B943=0,"",ROUND(C943/B943*100,1))</f>
        <v/>
      </c>
      <c r="E943" s="244"/>
      <c r="F943" s="247">
        <v>2140130</v>
      </c>
      <c r="G943">
        <f>SUM(C943)</f>
        <v>0</v>
      </c>
      <c r="H943" s="247" t="s">
        <v>782</v>
      </c>
    </row>
    <row r="944" ht="20.1" customHeight="1" spans="1:8">
      <c r="A944" s="267" t="s">
        <v>783</v>
      </c>
      <c r="B944" s="249">
        <f>VLOOKUP(F944,'[14]表二（旧）'!$F$5:$G$1311,2,FALSE)</f>
        <v>0</v>
      </c>
      <c r="C944" s="157"/>
      <c r="D944" s="246" t="str">
        <f>IF(B944=0,"",ROUND(C944/B944*100,1))</f>
        <v/>
      </c>
      <c r="E944" s="244"/>
      <c r="F944" s="247">
        <v>2140131</v>
      </c>
      <c r="G944">
        <f>SUM(C944)</f>
        <v>0</v>
      </c>
      <c r="H944" s="247" t="s">
        <v>783</v>
      </c>
    </row>
    <row r="945" ht="20.1" customHeight="1" spans="1:8">
      <c r="A945" s="267" t="s">
        <v>784</v>
      </c>
      <c r="B945" s="249">
        <f>VLOOKUP(F945,'[14]表二（旧）'!$F$5:$G$1311,2,FALSE)</f>
        <v>0</v>
      </c>
      <c r="C945" s="157"/>
      <c r="D945" s="246" t="str">
        <f>IF(B945=0,"",ROUND(C945/B945*100,1))</f>
        <v/>
      </c>
      <c r="E945" s="244"/>
      <c r="F945" s="247">
        <v>2140133</v>
      </c>
      <c r="G945">
        <f>SUM(C945)</f>
        <v>0</v>
      </c>
      <c r="H945" s="247" t="s">
        <v>784</v>
      </c>
    </row>
    <row r="946" ht="20.1" customHeight="1" spans="1:8">
      <c r="A946" s="267" t="s">
        <v>785</v>
      </c>
      <c r="B946" s="249">
        <f>VLOOKUP(F946,'[14]表二（旧）'!$F$5:$G$1311,2,FALSE)</f>
        <v>0</v>
      </c>
      <c r="C946" s="157"/>
      <c r="D946" s="246" t="str">
        <f>IF(B946=0,"",ROUND(C946/B946*100,1))</f>
        <v/>
      </c>
      <c r="E946" s="244"/>
      <c r="F946" s="247">
        <v>2140136</v>
      </c>
      <c r="G946">
        <f>SUM(C946)</f>
        <v>0</v>
      </c>
      <c r="H946" s="247" t="s">
        <v>785</v>
      </c>
    </row>
    <row r="947" ht="20.1" customHeight="1" spans="1:8">
      <c r="A947" s="267" t="s">
        <v>786</v>
      </c>
      <c r="B947" s="249">
        <f>VLOOKUP(F947,'[14]表二（旧）'!$F$5:$G$1311,2,FALSE)</f>
        <v>0</v>
      </c>
      <c r="C947" s="157"/>
      <c r="D947" s="246" t="str">
        <f>IF(B947=0,"",ROUND(C947/B947*100,1))</f>
        <v/>
      </c>
      <c r="E947" s="244"/>
      <c r="F947" s="247">
        <v>2140138</v>
      </c>
      <c r="G947">
        <f>SUM(C947)</f>
        <v>0</v>
      </c>
      <c r="H947" s="247" t="s">
        <v>786</v>
      </c>
    </row>
    <row r="948" ht="20.1" customHeight="1" spans="1:8">
      <c r="A948" s="267" t="s">
        <v>787</v>
      </c>
      <c r="B948" s="249">
        <f>VLOOKUP(F948,'[14]表二（旧）'!$F$5:$G$1311,2,FALSE)</f>
        <v>0</v>
      </c>
      <c r="C948" s="157"/>
      <c r="D948" s="246" t="str">
        <f>IF(B948=0,"",ROUND(C948/B948*100,1))</f>
        <v/>
      </c>
      <c r="E948" s="244"/>
      <c r="F948" s="247">
        <v>2140139</v>
      </c>
      <c r="G948">
        <f>SUM(C948)</f>
        <v>0</v>
      </c>
      <c r="H948" s="247" t="s">
        <v>787</v>
      </c>
    </row>
    <row r="949" ht="20.1" customHeight="1" spans="1:8">
      <c r="A949" s="267" t="s">
        <v>788</v>
      </c>
      <c r="B949" s="249">
        <f>VLOOKUP(F949,'[14]表二（旧）'!$F$5:$G$1311,2,FALSE)</f>
        <v>1314</v>
      </c>
      <c r="C949" s="157">
        <v>2160</v>
      </c>
      <c r="D949" s="246">
        <f>IF(B949=0,"",ROUND(C949/B949*100,1))</f>
        <v>164.4</v>
      </c>
      <c r="E949" s="244"/>
      <c r="F949" s="247">
        <v>2140199</v>
      </c>
      <c r="G949">
        <f>SUM(C949)</f>
        <v>2160</v>
      </c>
      <c r="H949" s="247" t="s">
        <v>788</v>
      </c>
    </row>
    <row r="950" ht="20.1" customHeight="1" spans="1:8">
      <c r="A950" s="267" t="s">
        <v>789</v>
      </c>
      <c r="B950" s="245">
        <f>SUM(B951:B959)</f>
        <v>0</v>
      </c>
      <c r="C950" s="245">
        <f>SUM(C951:C959)</f>
        <v>0</v>
      </c>
      <c r="D950" s="246" t="str">
        <f>IF(B950=0,"",ROUND(C950/B950*100,1))</f>
        <v/>
      </c>
      <c r="E950" s="244"/>
      <c r="F950" s="247">
        <v>21402</v>
      </c>
      <c r="G950">
        <f>SUM(C950)</f>
        <v>0</v>
      </c>
      <c r="H950" s="247" t="s">
        <v>789</v>
      </c>
    </row>
    <row r="951" ht="20.1" customHeight="1" spans="1:8">
      <c r="A951" s="267" t="s">
        <v>655</v>
      </c>
      <c r="B951" s="249">
        <f>VLOOKUP(F951,'[14]表二（旧）'!$F$5:$G$1311,2,FALSE)</f>
        <v>0</v>
      </c>
      <c r="C951" s="157"/>
      <c r="D951" s="246" t="str">
        <f>IF(B951=0,"",ROUND(C951/B951*100,1))</f>
        <v/>
      </c>
      <c r="E951" s="244"/>
      <c r="F951" s="247">
        <v>2140201</v>
      </c>
      <c r="G951">
        <f>SUM(C951)</f>
        <v>0</v>
      </c>
      <c r="H951" s="247" t="s">
        <v>655</v>
      </c>
    </row>
    <row r="952" ht="20.1" customHeight="1" spans="1:8">
      <c r="A952" s="267" t="s">
        <v>656</v>
      </c>
      <c r="B952" s="249">
        <f>VLOOKUP(F952,'[14]表二（旧）'!$F$5:$G$1311,2,FALSE)</f>
        <v>0</v>
      </c>
      <c r="C952" s="157"/>
      <c r="D952" s="246" t="str">
        <f>IF(B952=0,"",ROUND(C952/B952*100,1))</f>
        <v/>
      </c>
      <c r="E952" s="244"/>
      <c r="F952" s="247">
        <v>2140202</v>
      </c>
      <c r="G952">
        <f>SUM(C952)</f>
        <v>0</v>
      </c>
      <c r="H952" s="247" t="s">
        <v>656</v>
      </c>
    </row>
    <row r="953" ht="20.1" customHeight="1" spans="1:8">
      <c r="A953" s="267" t="s">
        <v>657</v>
      </c>
      <c r="B953" s="249">
        <f>VLOOKUP(F953,'[14]表二（旧）'!$F$5:$G$1311,2,FALSE)</f>
        <v>0</v>
      </c>
      <c r="C953" s="157"/>
      <c r="D953" s="246" t="str">
        <f>IF(B953=0,"",ROUND(C953/B953*100,1))</f>
        <v/>
      </c>
      <c r="E953" s="244"/>
      <c r="F953" s="247">
        <v>2140203</v>
      </c>
      <c r="G953">
        <f>SUM(C953)</f>
        <v>0</v>
      </c>
      <c r="H953" s="247" t="s">
        <v>657</v>
      </c>
    </row>
    <row r="954" ht="20.1" customHeight="1" spans="1:8">
      <c r="A954" s="267" t="s">
        <v>790</v>
      </c>
      <c r="B954" s="249">
        <f>VLOOKUP(F954,'[14]表二（旧）'!$F$5:$G$1311,2,FALSE)</f>
        <v>0</v>
      </c>
      <c r="C954" s="157"/>
      <c r="D954" s="246" t="str">
        <f>IF(B954=0,"",ROUND(C954/B954*100,1))</f>
        <v/>
      </c>
      <c r="E954" s="244"/>
      <c r="F954" s="247">
        <v>2140204</v>
      </c>
      <c r="G954">
        <f>SUM(C954)</f>
        <v>0</v>
      </c>
      <c r="H954" s="247" t="s">
        <v>790</v>
      </c>
    </row>
    <row r="955" ht="20.1" customHeight="1" spans="1:8">
      <c r="A955" s="267" t="s">
        <v>791</v>
      </c>
      <c r="B955" s="249">
        <f>VLOOKUP(F955,'[14]表二（旧）'!$F$5:$G$1311,2,FALSE)</f>
        <v>0</v>
      </c>
      <c r="C955" s="157"/>
      <c r="D955" s="246" t="str">
        <f>IF(B955=0,"",ROUND(C955/B955*100,1))</f>
        <v/>
      </c>
      <c r="E955" s="244"/>
      <c r="F955" s="247">
        <v>2140205</v>
      </c>
      <c r="G955">
        <f>SUM(C955)</f>
        <v>0</v>
      </c>
      <c r="H955" s="247" t="s">
        <v>791</v>
      </c>
    </row>
    <row r="956" ht="20.1" customHeight="1" spans="1:8">
      <c r="A956" s="267" t="s">
        <v>792</v>
      </c>
      <c r="B956" s="249">
        <f>VLOOKUP(F956,'[14]表二（旧）'!$F$5:$G$1311,2,FALSE)</f>
        <v>0</v>
      </c>
      <c r="C956" s="157"/>
      <c r="D956" s="246" t="str">
        <f>IF(B956=0,"",ROUND(C956/B956*100,1))</f>
        <v/>
      </c>
      <c r="E956" s="244"/>
      <c r="F956" s="247">
        <v>2140206</v>
      </c>
      <c r="G956">
        <f>SUM(C956)</f>
        <v>0</v>
      </c>
      <c r="H956" s="247" t="s">
        <v>792</v>
      </c>
    </row>
    <row r="957" ht="20.1" customHeight="1" spans="1:8">
      <c r="A957" s="267" t="s">
        <v>793</v>
      </c>
      <c r="B957" s="249">
        <f>VLOOKUP(F957,'[14]表二（旧）'!$F$5:$G$1311,2,FALSE)</f>
        <v>0</v>
      </c>
      <c r="C957" s="157"/>
      <c r="D957" s="246" t="str">
        <f>IF(B957=0,"",ROUND(C957/B957*100,1))</f>
        <v/>
      </c>
      <c r="E957" s="244"/>
      <c r="F957" s="247">
        <v>2140207</v>
      </c>
      <c r="G957">
        <f>SUM(C957)</f>
        <v>0</v>
      </c>
      <c r="H957" s="247" t="s">
        <v>793</v>
      </c>
    </row>
    <row r="958" ht="20.1" customHeight="1" spans="1:8">
      <c r="A958" s="267" t="s">
        <v>794</v>
      </c>
      <c r="B958" s="249">
        <f>VLOOKUP(F958,'[14]表二（旧）'!$F$5:$G$1311,2,FALSE)</f>
        <v>0</v>
      </c>
      <c r="C958" s="157"/>
      <c r="D958" s="246" t="str">
        <f>IF(B958=0,"",ROUND(C958/B958*100,1))</f>
        <v/>
      </c>
      <c r="E958" s="244"/>
      <c r="F958" s="247">
        <v>2140208</v>
      </c>
      <c r="G958">
        <f>SUM(C958)</f>
        <v>0</v>
      </c>
      <c r="H958" s="247" t="s">
        <v>794</v>
      </c>
    </row>
    <row r="959" ht="20.1" customHeight="1" spans="1:8">
      <c r="A959" s="267" t="s">
        <v>795</v>
      </c>
      <c r="B959" s="249">
        <f>VLOOKUP(F959,'[14]表二（旧）'!$F$5:$G$1311,2,FALSE)</f>
        <v>0</v>
      </c>
      <c r="C959" s="157"/>
      <c r="D959" s="246" t="str">
        <f>IF(B959=0,"",ROUND(C959/B959*100,1))</f>
        <v/>
      </c>
      <c r="E959" s="244"/>
      <c r="F959" s="247">
        <v>2140299</v>
      </c>
      <c r="G959">
        <f>SUM(C959)</f>
        <v>0</v>
      </c>
      <c r="H959" s="247" t="s">
        <v>795</v>
      </c>
    </row>
    <row r="960" ht="20.1" customHeight="1" spans="1:8">
      <c r="A960" s="267" t="s">
        <v>796</v>
      </c>
      <c r="B960" s="245">
        <f>SUM(B961:B969)</f>
        <v>0</v>
      </c>
      <c r="C960" s="245">
        <f>SUM(C961:C969)</f>
        <v>0</v>
      </c>
      <c r="D960" s="246" t="str">
        <f>IF(B960=0,"",ROUND(C960/B960*100,1))</f>
        <v/>
      </c>
      <c r="E960" s="244"/>
      <c r="F960" s="247">
        <v>21403</v>
      </c>
      <c r="G960">
        <f>SUM(C960)</f>
        <v>0</v>
      </c>
      <c r="H960" s="247" t="s">
        <v>796</v>
      </c>
    </row>
    <row r="961" ht="20.1" customHeight="1" spans="1:8">
      <c r="A961" s="267" t="s">
        <v>655</v>
      </c>
      <c r="B961" s="249">
        <f>VLOOKUP(F961,'[14]表二（旧）'!$F$5:$G$1311,2,FALSE)</f>
        <v>0</v>
      </c>
      <c r="C961" s="157"/>
      <c r="D961" s="246" t="str">
        <f>IF(B961=0,"",ROUND(C961/B961*100,1))</f>
        <v/>
      </c>
      <c r="E961" s="244"/>
      <c r="F961" s="247">
        <v>2140301</v>
      </c>
      <c r="G961">
        <f>SUM(C961)</f>
        <v>0</v>
      </c>
      <c r="H961" s="247" t="s">
        <v>655</v>
      </c>
    </row>
    <row r="962" ht="20.1" customHeight="1" spans="1:8">
      <c r="A962" s="267" t="s">
        <v>656</v>
      </c>
      <c r="B962" s="249">
        <f>VLOOKUP(F962,'[14]表二（旧）'!$F$5:$G$1311,2,FALSE)</f>
        <v>0</v>
      </c>
      <c r="C962" s="157"/>
      <c r="D962" s="246" t="str">
        <f>IF(B962=0,"",ROUND(C962/B962*100,1))</f>
        <v/>
      </c>
      <c r="E962" s="244"/>
      <c r="F962" s="247">
        <v>2140302</v>
      </c>
      <c r="G962">
        <f>SUM(C962)</f>
        <v>0</v>
      </c>
      <c r="H962" s="247" t="s">
        <v>656</v>
      </c>
    </row>
    <row r="963" ht="20.1" customHeight="1" spans="1:8">
      <c r="A963" s="267" t="s">
        <v>657</v>
      </c>
      <c r="B963" s="249">
        <f>VLOOKUP(F963,'[14]表二（旧）'!$F$5:$G$1311,2,FALSE)</f>
        <v>0</v>
      </c>
      <c r="C963" s="157"/>
      <c r="D963" s="246" t="str">
        <f>IF(B963=0,"",ROUND(C963/B963*100,1))</f>
        <v/>
      </c>
      <c r="E963" s="244"/>
      <c r="F963" s="247">
        <v>2140303</v>
      </c>
      <c r="G963">
        <f>SUM(C963)</f>
        <v>0</v>
      </c>
      <c r="H963" s="247" t="s">
        <v>657</v>
      </c>
    </row>
    <row r="964" ht="20.1" customHeight="1" spans="1:8">
      <c r="A964" s="267" t="s">
        <v>797</v>
      </c>
      <c r="B964" s="249">
        <f>VLOOKUP(F964,'[14]表二（旧）'!$F$5:$G$1311,2,FALSE)</f>
        <v>0</v>
      </c>
      <c r="C964" s="157"/>
      <c r="D964" s="246" t="str">
        <f>IF(B964=0,"",ROUND(C964/B964*100,1))</f>
        <v/>
      </c>
      <c r="E964" s="244"/>
      <c r="F964" s="247">
        <v>2140304</v>
      </c>
      <c r="G964">
        <f>SUM(C964)</f>
        <v>0</v>
      </c>
      <c r="H964" s="247" t="s">
        <v>797</v>
      </c>
    </row>
    <row r="965" ht="20.1" customHeight="1" spans="1:8">
      <c r="A965" s="267" t="s">
        <v>798</v>
      </c>
      <c r="B965" s="249">
        <f>VLOOKUP(F965,'[14]表二（旧）'!$F$5:$G$1311,2,FALSE)</f>
        <v>0</v>
      </c>
      <c r="C965" s="157"/>
      <c r="D965" s="246" t="str">
        <f t="shared" ref="D965:D1028" si="30">IF(B965=0,"",ROUND(C965/B965*100,1))</f>
        <v/>
      </c>
      <c r="E965" s="244"/>
      <c r="F965" s="247">
        <v>2140305</v>
      </c>
      <c r="G965">
        <f t="shared" ref="G965:G1028" si="31">SUM(C965)</f>
        <v>0</v>
      </c>
      <c r="H965" s="247" t="s">
        <v>798</v>
      </c>
    </row>
    <row r="966" ht="20.1" customHeight="1" spans="1:8">
      <c r="A966" s="267" t="s">
        <v>799</v>
      </c>
      <c r="B966" s="249">
        <f>VLOOKUP(F966,'[14]表二（旧）'!$F$5:$G$1311,2,FALSE)</f>
        <v>0</v>
      </c>
      <c r="C966" s="157"/>
      <c r="D966" s="246" t="str">
        <f>IF(B966=0,"",ROUND(C966/B966*100,1))</f>
        <v/>
      </c>
      <c r="E966" s="244"/>
      <c r="F966" s="247">
        <v>2140306</v>
      </c>
      <c r="G966">
        <f>SUM(C966)</f>
        <v>0</v>
      </c>
      <c r="H966" s="247" t="s">
        <v>799</v>
      </c>
    </row>
    <row r="967" ht="20.1" customHeight="1" spans="1:8">
      <c r="A967" s="267" t="s">
        <v>800</v>
      </c>
      <c r="B967" s="249">
        <f>VLOOKUP(F967,'[14]表二（旧）'!$F$5:$G$1311,2,FALSE)</f>
        <v>0</v>
      </c>
      <c r="C967" s="157"/>
      <c r="D967" s="246" t="str">
        <f>IF(B967=0,"",ROUND(C967/B967*100,1))</f>
        <v/>
      </c>
      <c r="E967" s="244"/>
      <c r="F967" s="247">
        <v>2140307</v>
      </c>
      <c r="G967">
        <f>SUM(C967)</f>
        <v>0</v>
      </c>
      <c r="H967" s="247" t="s">
        <v>800</v>
      </c>
    </row>
    <row r="968" ht="20.1" customHeight="1" spans="1:8">
      <c r="A968" s="267" t="s">
        <v>801</v>
      </c>
      <c r="B968" s="249">
        <f>VLOOKUP(F968,'[14]表二（旧）'!$F$5:$G$1311,2,FALSE)</f>
        <v>0</v>
      </c>
      <c r="C968" s="157"/>
      <c r="D968" s="246" t="str">
        <f>IF(B968=0,"",ROUND(C968/B968*100,1))</f>
        <v/>
      </c>
      <c r="E968" s="244"/>
      <c r="F968" s="247">
        <v>2140308</v>
      </c>
      <c r="G968">
        <f>SUM(C968)</f>
        <v>0</v>
      </c>
      <c r="H968" s="247" t="s">
        <v>801</v>
      </c>
    </row>
    <row r="969" ht="20.1" customHeight="1" spans="1:8">
      <c r="A969" s="267" t="s">
        <v>802</v>
      </c>
      <c r="B969" s="249">
        <f>VLOOKUP(F969,'[14]表二（旧）'!$F$5:$G$1311,2,FALSE)</f>
        <v>0</v>
      </c>
      <c r="C969" s="157"/>
      <c r="D969" s="246" t="str">
        <f>IF(B969=0,"",ROUND(C969/B969*100,1))</f>
        <v/>
      </c>
      <c r="E969" s="244"/>
      <c r="F969" s="247">
        <v>2140399</v>
      </c>
      <c r="G969">
        <f>SUM(C969)</f>
        <v>0</v>
      </c>
      <c r="H969" s="247" t="s">
        <v>802</v>
      </c>
    </row>
    <row r="970" ht="20.1" customHeight="1" spans="1:8">
      <c r="A970" s="267" t="s">
        <v>803</v>
      </c>
      <c r="B970" s="245">
        <f>SUM(B971:B974)</f>
        <v>907</v>
      </c>
      <c r="C970" s="245">
        <f>SUM(C971:C974)</f>
        <v>812</v>
      </c>
      <c r="D970" s="246">
        <f>IF(B970=0,"",ROUND(C970/B970*100,1))</f>
        <v>89.5</v>
      </c>
      <c r="E970" s="244"/>
      <c r="F970" s="247">
        <v>21404</v>
      </c>
      <c r="G970">
        <f>SUM(C970)</f>
        <v>812</v>
      </c>
      <c r="H970" s="247" t="s">
        <v>803</v>
      </c>
    </row>
    <row r="971" ht="20.1" customHeight="1" spans="1:8">
      <c r="A971" s="267" t="s">
        <v>804</v>
      </c>
      <c r="B971" s="249">
        <f>VLOOKUP(F971,'[14]表二（旧）'!$F$5:$G$1311,2,FALSE)</f>
        <v>0</v>
      </c>
      <c r="C971" s="157">
        <v>438</v>
      </c>
      <c r="D971" s="246" t="str">
        <f>IF(B971=0,"",ROUND(C971/B971*100,1))</f>
        <v/>
      </c>
      <c r="E971" s="244"/>
      <c r="F971" s="247">
        <v>2140401</v>
      </c>
      <c r="G971">
        <f>SUM(C971)</f>
        <v>438</v>
      </c>
      <c r="H971" s="247" t="s">
        <v>804</v>
      </c>
    </row>
    <row r="972" ht="20.1" customHeight="1" spans="1:8">
      <c r="A972" s="267" t="s">
        <v>805</v>
      </c>
      <c r="B972" s="249">
        <f>VLOOKUP(F972,'[14]表二（旧）'!$F$5:$G$1311,2,FALSE)</f>
        <v>830</v>
      </c>
      <c r="C972" s="157">
        <v>374</v>
      </c>
      <c r="D972" s="246">
        <f>IF(B972=0,"",ROUND(C972/B972*100,1))</f>
        <v>45.1</v>
      </c>
      <c r="E972" s="244"/>
      <c r="F972" s="247">
        <v>2140402</v>
      </c>
      <c r="G972">
        <f>SUM(C972)</f>
        <v>374</v>
      </c>
      <c r="H972" s="247" t="s">
        <v>805</v>
      </c>
    </row>
    <row r="973" ht="20.1" customHeight="1" spans="1:8">
      <c r="A973" s="267" t="s">
        <v>806</v>
      </c>
      <c r="B973" s="249">
        <f>VLOOKUP(F973,'[14]表二（旧）'!$F$5:$G$1311,2,FALSE)</f>
        <v>71</v>
      </c>
      <c r="C973" s="157"/>
      <c r="D973" s="246">
        <f>IF(B973=0,"",ROUND(C973/B973*100,1))</f>
        <v>0</v>
      </c>
      <c r="E973" s="244"/>
      <c r="F973" s="247">
        <v>2140403</v>
      </c>
      <c r="G973">
        <f>SUM(C973)</f>
        <v>0</v>
      </c>
      <c r="H973" s="247" t="s">
        <v>806</v>
      </c>
    </row>
    <row r="974" ht="20.1" customHeight="1" spans="1:8">
      <c r="A974" s="267" t="s">
        <v>807</v>
      </c>
      <c r="B974" s="249">
        <f>VLOOKUP(F974,'[14]表二（旧）'!$F$5:$G$1311,2,FALSE)</f>
        <v>6</v>
      </c>
      <c r="C974" s="157"/>
      <c r="D974" s="246">
        <f>IF(B974=0,"",ROUND(C974/B974*100,1))</f>
        <v>0</v>
      </c>
      <c r="E974" s="244"/>
      <c r="F974" s="247">
        <v>2140499</v>
      </c>
      <c r="G974">
        <f>SUM(C974)</f>
        <v>0</v>
      </c>
      <c r="H974" s="247" t="s">
        <v>807</v>
      </c>
    </row>
    <row r="975" ht="20.1" customHeight="1" spans="1:8">
      <c r="A975" s="267" t="s">
        <v>808</v>
      </c>
      <c r="B975" s="245">
        <f>SUM(B976:B981)</f>
        <v>0</v>
      </c>
      <c r="C975" s="245">
        <f>SUM(C976:C981)</f>
        <v>0</v>
      </c>
      <c r="D975" s="246" t="str">
        <f>IF(B975=0,"",ROUND(C975/B975*100,1))</f>
        <v/>
      </c>
      <c r="E975" s="244"/>
      <c r="F975" s="247">
        <v>21405</v>
      </c>
      <c r="G975">
        <f>SUM(C975)</f>
        <v>0</v>
      </c>
      <c r="H975" s="247" t="s">
        <v>808</v>
      </c>
    </row>
    <row r="976" ht="20.1" customHeight="1" spans="1:8">
      <c r="A976" s="267" t="s">
        <v>655</v>
      </c>
      <c r="B976" s="249">
        <f>VLOOKUP(F976,'[14]表二（旧）'!$F$5:$G$1311,2,FALSE)</f>
        <v>0</v>
      </c>
      <c r="C976" s="157"/>
      <c r="D976" s="246" t="str">
        <f>IF(B976=0,"",ROUND(C976/B976*100,1))</f>
        <v/>
      </c>
      <c r="E976" s="244"/>
      <c r="F976" s="247">
        <v>2140501</v>
      </c>
      <c r="G976">
        <f>SUM(C976)</f>
        <v>0</v>
      </c>
      <c r="H976" s="247" t="s">
        <v>655</v>
      </c>
    </row>
    <row r="977" ht="20.1" customHeight="1" spans="1:8">
      <c r="A977" s="267" t="s">
        <v>656</v>
      </c>
      <c r="B977" s="249">
        <f>VLOOKUP(F977,'[14]表二（旧）'!$F$5:$G$1311,2,FALSE)</f>
        <v>0</v>
      </c>
      <c r="C977" s="157"/>
      <c r="D977" s="246" t="str">
        <f>IF(B977=0,"",ROUND(C977/B977*100,1))</f>
        <v/>
      </c>
      <c r="E977" s="244"/>
      <c r="F977" s="247">
        <v>2140502</v>
      </c>
      <c r="G977">
        <f>SUM(C977)</f>
        <v>0</v>
      </c>
      <c r="H977" s="247" t="s">
        <v>656</v>
      </c>
    </row>
    <row r="978" ht="20.1" customHeight="1" spans="1:8">
      <c r="A978" s="267" t="s">
        <v>657</v>
      </c>
      <c r="B978" s="249">
        <f>VLOOKUP(F978,'[14]表二（旧）'!$F$5:$G$1311,2,FALSE)</f>
        <v>0</v>
      </c>
      <c r="C978" s="157"/>
      <c r="D978" s="246" t="str">
        <f>IF(B978=0,"",ROUND(C978/B978*100,1))</f>
        <v/>
      </c>
      <c r="E978" s="244"/>
      <c r="F978" s="247">
        <v>2140503</v>
      </c>
      <c r="G978">
        <f>SUM(C978)</f>
        <v>0</v>
      </c>
      <c r="H978" s="247" t="s">
        <v>657</v>
      </c>
    </row>
    <row r="979" ht="20.1" customHeight="1" spans="1:8">
      <c r="A979" s="267" t="s">
        <v>794</v>
      </c>
      <c r="B979" s="249">
        <f>VLOOKUP(F979,'[14]表二（旧）'!$F$5:$G$1311,2,FALSE)</f>
        <v>0</v>
      </c>
      <c r="C979" s="157"/>
      <c r="D979" s="246" t="str">
        <f>IF(B979=0,"",ROUND(C979/B979*100,1))</f>
        <v/>
      </c>
      <c r="E979" s="244"/>
      <c r="F979" s="247">
        <v>2140504</v>
      </c>
      <c r="G979">
        <f>SUM(C979)</f>
        <v>0</v>
      </c>
      <c r="H979" s="247" t="s">
        <v>794</v>
      </c>
    </row>
    <row r="980" ht="20.1" customHeight="1" spans="1:8">
      <c r="A980" s="267" t="s">
        <v>809</v>
      </c>
      <c r="B980" s="249">
        <f>VLOOKUP(F980,'[14]表二（旧）'!$F$5:$G$1311,2,FALSE)</f>
        <v>0</v>
      </c>
      <c r="C980" s="157"/>
      <c r="D980" s="246" t="str">
        <f>IF(B980=0,"",ROUND(C980/B980*100,1))</f>
        <v/>
      </c>
      <c r="E980" s="244"/>
      <c r="F980" s="247">
        <v>2140505</v>
      </c>
      <c r="G980">
        <f>SUM(C980)</f>
        <v>0</v>
      </c>
      <c r="H980" s="247" t="s">
        <v>809</v>
      </c>
    </row>
    <row r="981" ht="20.1" customHeight="1" spans="1:8">
      <c r="A981" s="267" t="s">
        <v>810</v>
      </c>
      <c r="B981" s="249">
        <f>VLOOKUP(F981,'[14]表二（旧）'!$F$5:$G$1311,2,FALSE)</f>
        <v>0</v>
      </c>
      <c r="C981" s="157"/>
      <c r="D981" s="246" t="str">
        <f>IF(B981=0,"",ROUND(C981/B981*100,1))</f>
        <v/>
      </c>
      <c r="E981" s="244"/>
      <c r="F981" s="247">
        <v>2140599</v>
      </c>
      <c r="G981">
        <f>SUM(C981)</f>
        <v>0</v>
      </c>
      <c r="H981" s="247" t="s">
        <v>810</v>
      </c>
    </row>
    <row r="982" ht="20.1" customHeight="1" spans="1:8">
      <c r="A982" s="267" t="s">
        <v>811</v>
      </c>
      <c r="B982" s="245">
        <f>SUM(B983:B986)</f>
        <v>0</v>
      </c>
      <c r="C982" s="245">
        <f>SUM(C983:C986)</f>
        <v>778</v>
      </c>
      <c r="D982" s="246" t="str">
        <f>IF(B982=0,"",ROUND(C982/B982*100,1))</f>
        <v/>
      </c>
      <c r="E982" s="244"/>
      <c r="F982" s="247">
        <v>21406</v>
      </c>
      <c r="G982">
        <f>SUM(C982)</f>
        <v>778</v>
      </c>
      <c r="H982" s="247" t="s">
        <v>811</v>
      </c>
    </row>
    <row r="983" ht="20.1" customHeight="1" spans="1:8">
      <c r="A983" s="267" t="s">
        <v>812</v>
      </c>
      <c r="B983" s="249">
        <f>VLOOKUP(F983,'[14]表二（旧）'!$F$5:$G$1311,2,FALSE)</f>
        <v>0</v>
      </c>
      <c r="C983" s="157">
        <v>778</v>
      </c>
      <c r="D983" s="246" t="str">
        <f>IF(B983=0,"",ROUND(C983/B983*100,1))</f>
        <v/>
      </c>
      <c r="E983" s="244"/>
      <c r="F983" s="247">
        <v>2140601</v>
      </c>
      <c r="G983">
        <f>SUM(C983)</f>
        <v>778</v>
      </c>
      <c r="H983" s="247" t="s">
        <v>812</v>
      </c>
    </row>
    <row r="984" ht="20.1" customHeight="1" spans="1:8">
      <c r="A984" s="267" t="s">
        <v>813</v>
      </c>
      <c r="B984" s="249">
        <f>VLOOKUP(F984,'[14]表二（旧）'!$F$5:$G$1311,2,FALSE)</f>
        <v>0</v>
      </c>
      <c r="C984" s="157"/>
      <c r="D984" s="246" t="str">
        <f>IF(B984=0,"",ROUND(C984/B984*100,1))</f>
        <v/>
      </c>
      <c r="E984" s="244"/>
      <c r="F984" s="247">
        <v>2140602</v>
      </c>
      <c r="G984">
        <f>SUM(C984)</f>
        <v>0</v>
      </c>
      <c r="H984" s="247" t="s">
        <v>813</v>
      </c>
    </row>
    <row r="985" ht="20.1" customHeight="1" spans="1:8">
      <c r="A985" s="267" t="s">
        <v>814</v>
      </c>
      <c r="B985" s="249">
        <f>VLOOKUP(F985,'[14]表二（旧）'!$F$5:$G$1311,2,FALSE)</f>
        <v>0</v>
      </c>
      <c r="C985" s="157"/>
      <c r="D985" s="246" t="str">
        <f>IF(B985=0,"",ROUND(C985/B985*100,1))</f>
        <v/>
      </c>
      <c r="E985" s="244"/>
      <c r="F985" s="247">
        <v>2140603</v>
      </c>
      <c r="G985">
        <f>SUM(C985)</f>
        <v>0</v>
      </c>
      <c r="H985" s="247" t="s">
        <v>814</v>
      </c>
    </row>
    <row r="986" ht="20.1" customHeight="1" spans="1:8">
      <c r="A986" s="267" t="s">
        <v>815</v>
      </c>
      <c r="B986" s="249">
        <f>VLOOKUP(F986,'[14]表二（旧）'!$F$5:$G$1311,2,FALSE)</f>
        <v>0</v>
      </c>
      <c r="C986" s="157"/>
      <c r="D986" s="246" t="str">
        <f>IF(B986=0,"",ROUND(C986/B986*100,1))</f>
        <v/>
      </c>
      <c r="E986" s="244"/>
      <c r="F986" s="247">
        <v>2140699</v>
      </c>
      <c r="G986">
        <f>SUM(C986)</f>
        <v>0</v>
      </c>
      <c r="H986" s="247" t="s">
        <v>815</v>
      </c>
    </row>
    <row r="987" ht="20.1" customHeight="1" spans="1:8">
      <c r="A987" s="267" t="s">
        <v>816</v>
      </c>
      <c r="B987" s="245">
        <f>SUM(B988:B989)</f>
        <v>0</v>
      </c>
      <c r="C987" s="245">
        <f>SUM(C988:C989)</f>
        <v>0</v>
      </c>
      <c r="D987" s="246" t="str">
        <f>IF(B987=0,"",ROUND(C987/B987*100,1))</f>
        <v/>
      </c>
      <c r="E987" s="244"/>
      <c r="F987" s="247">
        <v>21499</v>
      </c>
      <c r="G987">
        <f>SUM(C987)</f>
        <v>0</v>
      </c>
      <c r="H987" s="247" t="s">
        <v>816</v>
      </c>
    </row>
    <row r="988" ht="20.1" customHeight="1" spans="1:8">
      <c r="A988" s="267" t="s">
        <v>817</v>
      </c>
      <c r="B988" s="249">
        <f>VLOOKUP(F988,'[14]表二（旧）'!$F$5:$G$1311,2,FALSE)</f>
        <v>0</v>
      </c>
      <c r="C988" s="157"/>
      <c r="D988" s="246" t="str">
        <f>IF(B988=0,"",ROUND(C988/B988*100,1))</f>
        <v/>
      </c>
      <c r="E988" s="244"/>
      <c r="F988" s="247">
        <v>2149901</v>
      </c>
      <c r="G988">
        <f>SUM(C988)</f>
        <v>0</v>
      </c>
      <c r="H988" s="247" t="s">
        <v>817</v>
      </c>
    </row>
    <row r="989" ht="20.1" customHeight="1" spans="1:8">
      <c r="A989" s="267" t="s">
        <v>818</v>
      </c>
      <c r="B989" s="249">
        <f>VLOOKUP(F989,'[14]表二（旧）'!$F$5:$G$1311,2,FALSE)</f>
        <v>0</v>
      </c>
      <c r="C989" s="157"/>
      <c r="D989" s="246" t="str">
        <f>IF(B989=0,"",ROUND(C989/B989*100,1))</f>
        <v/>
      </c>
      <c r="E989" s="244"/>
      <c r="F989" s="247">
        <v>2149999</v>
      </c>
      <c r="G989">
        <f>SUM(C989)</f>
        <v>0</v>
      </c>
      <c r="H989" s="247" t="s">
        <v>818</v>
      </c>
    </row>
    <row r="990" ht="20.1" customHeight="1" spans="1:8">
      <c r="A990" s="267" t="s">
        <v>819</v>
      </c>
      <c r="B990" s="245">
        <f>SUM(B991,B1001,B1017,B1022,B1036,B1043,B1050,)</f>
        <v>13635</v>
      </c>
      <c r="C990" s="245">
        <f>SUM(C991,C1001,C1017,C1022,C1036,C1043,C1050,)</f>
        <v>8086</v>
      </c>
      <c r="D990" s="246">
        <f>IF(B990=0,"",ROUND(C990/B990*100,1))</f>
        <v>59.3</v>
      </c>
      <c r="E990" s="244"/>
      <c r="F990" s="247">
        <v>215</v>
      </c>
      <c r="G990">
        <f>SUM(C990)</f>
        <v>8086</v>
      </c>
      <c r="H990" s="247" t="s">
        <v>819</v>
      </c>
    </row>
    <row r="991" ht="20.1" customHeight="1" spans="1:8">
      <c r="A991" s="267" t="s">
        <v>820</v>
      </c>
      <c r="B991" s="245">
        <f>SUM(B992:B1000)</f>
        <v>0</v>
      </c>
      <c r="C991" s="245">
        <f>SUM(C992:C1000)</f>
        <v>0</v>
      </c>
      <c r="D991" s="246" t="str">
        <f>IF(B991=0,"",ROUND(C991/B991*100,1))</f>
        <v/>
      </c>
      <c r="E991" s="244"/>
      <c r="F991" s="247">
        <v>21501</v>
      </c>
      <c r="G991">
        <f>SUM(C991)</f>
        <v>0</v>
      </c>
      <c r="H991" s="247" t="s">
        <v>820</v>
      </c>
    </row>
    <row r="992" ht="20.1" customHeight="1" spans="1:8">
      <c r="A992" s="267" t="s">
        <v>655</v>
      </c>
      <c r="B992" s="249">
        <f>VLOOKUP(F992,'[14]表二（旧）'!$F$5:$G$1311,2,FALSE)</f>
        <v>0</v>
      </c>
      <c r="C992" s="157"/>
      <c r="D992" s="246" t="str">
        <f>IF(B992=0,"",ROUND(C992/B992*100,1))</f>
        <v/>
      </c>
      <c r="E992" s="244"/>
      <c r="F992" s="247">
        <v>2150101</v>
      </c>
      <c r="G992">
        <f>SUM(C992)</f>
        <v>0</v>
      </c>
      <c r="H992" s="247" t="s">
        <v>655</v>
      </c>
    </row>
    <row r="993" ht="20.1" customHeight="1" spans="1:8">
      <c r="A993" s="267" t="s">
        <v>656</v>
      </c>
      <c r="B993" s="249">
        <f>VLOOKUP(F993,'[14]表二（旧）'!$F$5:$G$1311,2,FALSE)</f>
        <v>0</v>
      </c>
      <c r="C993" s="157"/>
      <c r="D993" s="246" t="str">
        <f>IF(B993=0,"",ROUND(C993/B993*100,1))</f>
        <v/>
      </c>
      <c r="E993" s="244"/>
      <c r="F993" s="247">
        <v>2150102</v>
      </c>
      <c r="G993">
        <f>SUM(C993)</f>
        <v>0</v>
      </c>
      <c r="H993" s="247" t="s">
        <v>656</v>
      </c>
    </row>
    <row r="994" ht="20.1" customHeight="1" spans="1:8">
      <c r="A994" s="267" t="s">
        <v>657</v>
      </c>
      <c r="B994" s="249">
        <f>VLOOKUP(F994,'[14]表二（旧）'!$F$5:$G$1311,2,FALSE)</f>
        <v>0</v>
      </c>
      <c r="C994" s="157"/>
      <c r="D994" s="246" t="str">
        <f>IF(B994=0,"",ROUND(C994/B994*100,1))</f>
        <v/>
      </c>
      <c r="E994" s="244"/>
      <c r="F994" s="247">
        <v>2150103</v>
      </c>
      <c r="G994">
        <f>SUM(C994)</f>
        <v>0</v>
      </c>
      <c r="H994" s="247" t="s">
        <v>657</v>
      </c>
    </row>
    <row r="995" ht="20.1" customHeight="1" spans="1:8">
      <c r="A995" s="267" t="s">
        <v>821</v>
      </c>
      <c r="B995" s="249">
        <f>VLOOKUP(F995,'[14]表二（旧）'!$F$5:$G$1311,2,FALSE)</f>
        <v>0</v>
      </c>
      <c r="C995" s="157"/>
      <c r="D995" s="246" t="str">
        <f>IF(B995=0,"",ROUND(C995/B995*100,1))</f>
        <v/>
      </c>
      <c r="E995" s="244"/>
      <c r="F995" s="247">
        <v>2150104</v>
      </c>
      <c r="G995">
        <f>SUM(C995)</f>
        <v>0</v>
      </c>
      <c r="H995" s="247" t="s">
        <v>821</v>
      </c>
    </row>
    <row r="996" ht="20.1" customHeight="1" spans="1:8">
      <c r="A996" s="267" t="s">
        <v>822</v>
      </c>
      <c r="B996" s="249">
        <f>VLOOKUP(F996,'[14]表二（旧）'!$F$5:$G$1311,2,FALSE)</f>
        <v>0</v>
      </c>
      <c r="C996" s="157"/>
      <c r="D996" s="246" t="str">
        <f>IF(B996=0,"",ROUND(C996/B996*100,1))</f>
        <v/>
      </c>
      <c r="E996" s="244"/>
      <c r="F996" s="247">
        <v>2150105</v>
      </c>
      <c r="G996">
        <f>SUM(C996)</f>
        <v>0</v>
      </c>
      <c r="H996" s="247" t="s">
        <v>822</v>
      </c>
    </row>
    <row r="997" ht="20.1" customHeight="1" spans="1:8">
      <c r="A997" s="267" t="s">
        <v>823</v>
      </c>
      <c r="B997" s="249">
        <f>VLOOKUP(F997,'[14]表二（旧）'!$F$5:$G$1311,2,FALSE)</f>
        <v>0</v>
      </c>
      <c r="C997" s="157"/>
      <c r="D997" s="246" t="str">
        <f>IF(B997=0,"",ROUND(C997/B997*100,1))</f>
        <v/>
      </c>
      <c r="E997" s="244"/>
      <c r="F997" s="247">
        <v>2150106</v>
      </c>
      <c r="G997">
        <f>SUM(C997)</f>
        <v>0</v>
      </c>
      <c r="H997" s="247" t="s">
        <v>823</v>
      </c>
    </row>
    <row r="998" ht="20.1" customHeight="1" spans="1:8">
      <c r="A998" s="267" t="s">
        <v>824</v>
      </c>
      <c r="B998" s="249">
        <f>VLOOKUP(F998,'[14]表二（旧）'!$F$5:$G$1311,2,FALSE)</f>
        <v>0</v>
      </c>
      <c r="C998" s="157"/>
      <c r="D998" s="246" t="str">
        <f>IF(B998=0,"",ROUND(C998/B998*100,1))</f>
        <v/>
      </c>
      <c r="E998" s="244"/>
      <c r="F998" s="247">
        <v>2150107</v>
      </c>
      <c r="G998">
        <f>SUM(C998)</f>
        <v>0</v>
      </c>
      <c r="H998" s="247" t="s">
        <v>824</v>
      </c>
    </row>
    <row r="999" ht="20.1" customHeight="1" spans="1:8">
      <c r="A999" s="267" t="s">
        <v>825</v>
      </c>
      <c r="B999" s="249">
        <f>VLOOKUP(F999,'[14]表二（旧）'!$F$5:$G$1311,2,FALSE)</f>
        <v>0</v>
      </c>
      <c r="C999" s="157"/>
      <c r="D999" s="246" t="str">
        <f>IF(B999=0,"",ROUND(C999/B999*100,1))</f>
        <v/>
      </c>
      <c r="E999" s="244"/>
      <c r="F999" s="247">
        <v>2150108</v>
      </c>
      <c r="G999">
        <f>SUM(C999)</f>
        <v>0</v>
      </c>
      <c r="H999" s="247" t="s">
        <v>825</v>
      </c>
    </row>
    <row r="1000" ht="20.1" customHeight="1" spans="1:8">
      <c r="A1000" s="267" t="s">
        <v>826</v>
      </c>
      <c r="B1000" s="249">
        <f>VLOOKUP(F1000,'[14]表二（旧）'!$F$5:$G$1311,2,FALSE)</f>
        <v>0</v>
      </c>
      <c r="C1000" s="157"/>
      <c r="D1000" s="246" t="str">
        <f>IF(B1000=0,"",ROUND(C1000/B1000*100,1))</f>
        <v/>
      </c>
      <c r="E1000" s="244"/>
      <c r="F1000" s="247">
        <v>2150199</v>
      </c>
      <c r="G1000">
        <f>SUM(C1000)</f>
        <v>0</v>
      </c>
      <c r="H1000" s="247" t="s">
        <v>826</v>
      </c>
    </row>
    <row r="1001" ht="20.1" customHeight="1" spans="1:8">
      <c r="A1001" s="267" t="s">
        <v>827</v>
      </c>
      <c r="B1001" s="245">
        <f>SUM(B1002:B1016)</f>
        <v>0</v>
      </c>
      <c r="C1001" s="245">
        <f>SUM(C1002:C1016)</f>
        <v>0</v>
      </c>
      <c r="D1001" s="246" t="str">
        <f>IF(B1001=0,"",ROUND(C1001/B1001*100,1))</f>
        <v/>
      </c>
      <c r="E1001" s="244"/>
      <c r="F1001" s="247">
        <v>21502</v>
      </c>
      <c r="G1001">
        <f>SUM(C1001)</f>
        <v>0</v>
      </c>
      <c r="H1001" s="247" t="s">
        <v>827</v>
      </c>
    </row>
    <row r="1002" ht="20.1" customHeight="1" spans="1:8">
      <c r="A1002" s="267" t="s">
        <v>655</v>
      </c>
      <c r="B1002" s="249">
        <f>VLOOKUP(F1002,'[14]表二（旧）'!$F$5:$G$1311,2,FALSE)</f>
        <v>0</v>
      </c>
      <c r="C1002" s="157"/>
      <c r="D1002" s="246" t="str">
        <f>IF(B1002=0,"",ROUND(C1002/B1002*100,1))</f>
        <v/>
      </c>
      <c r="E1002" s="244"/>
      <c r="F1002" s="247">
        <v>2150201</v>
      </c>
      <c r="G1002">
        <f>SUM(C1002)</f>
        <v>0</v>
      </c>
      <c r="H1002" s="247" t="s">
        <v>655</v>
      </c>
    </row>
    <row r="1003" ht="20.1" customHeight="1" spans="1:8">
      <c r="A1003" s="267" t="s">
        <v>656</v>
      </c>
      <c r="B1003" s="249">
        <f>VLOOKUP(F1003,'[14]表二（旧）'!$F$5:$G$1311,2,FALSE)</f>
        <v>0</v>
      </c>
      <c r="C1003" s="157"/>
      <c r="D1003" s="246" t="str">
        <f>IF(B1003=0,"",ROUND(C1003/B1003*100,1))</f>
        <v/>
      </c>
      <c r="E1003" s="244"/>
      <c r="F1003" s="247">
        <v>2150202</v>
      </c>
      <c r="G1003">
        <f>SUM(C1003)</f>
        <v>0</v>
      </c>
      <c r="H1003" s="247" t="s">
        <v>656</v>
      </c>
    </row>
    <row r="1004" ht="20.1" customHeight="1" spans="1:8">
      <c r="A1004" s="267" t="s">
        <v>657</v>
      </c>
      <c r="B1004" s="249">
        <f>VLOOKUP(F1004,'[14]表二（旧）'!$F$5:$G$1311,2,FALSE)</f>
        <v>0</v>
      </c>
      <c r="C1004" s="157"/>
      <c r="D1004" s="246" t="str">
        <f>IF(B1004=0,"",ROUND(C1004/B1004*100,1))</f>
        <v/>
      </c>
      <c r="E1004" s="244"/>
      <c r="F1004" s="247">
        <v>2150203</v>
      </c>
      <c r="G1004">
        <f>SUM(C1004)</f>
        <v>0</v>
      </c>
      <c r="H1004" s="247" t="s">
        <v>657</v>
      </c>
    </row>
    <row r="1005" ht="20.1" customHeight="1" spans="1:8">
      <c r="A1005" s="267" t="s">
        <v>828</v>
      </c>
      <c r="B1005" s="249">
        <f>VLOOKUP(F1005,'[14]表二（旧）'!$F$5:$G$1311,2,FALSE)</f>
        <v>0</v>
      </c>
      <c r="C1005" s="157"/>
      <c r="D1005" s="246" t="str">
        <f>IF(B1005=0,"",ROUND(C1005/B1005*100,1))</f>
        <v/>
      </c>
      <c r="E1005" s="244"/>
      <c r="F1005" s="247">
        <v>2150204</v>
      </c>
      <c r="G1005">
        <f>SUM(C1005)</f>
        <v>0</v>
      </c>
      <c r="H1005" s="247" t="s">
        <v>828</v>
      </c>
    </row>
    <row r="1006" ht="20.1" customHeight="1" spans="1:8">
      <c r="A1006" s="267" t="s">
        <v>829</v>
      </c>
      <c r="B1006" s="249">
        <f>VLOOKUP(F1006,'[14]表二（旧）'!$F$5:$G$1311,2,FALSE)</f>
        <v>0</v>
      </c>
      <c r="C1006" s="157"/>
      <c r="D1006" s="246" t="str">
        <f>IF(B1006=0,"",ROUND(C1006/B1006*100,1))</f>
        <v/>
      </c>
      <c r="E1006" s="244"/>
      <c r="F1006" s="247">
        <v>2150205</v>
      </c>
      <c r="G1006">
        <f>SUM(C1006)</f>
        <v>0</v>
      </c>
      <c r="H1006" s="247" t="s">
        <v>829</v>
      </c>
    </row>
    <row r="1007" ht="20.1" customHeight="1" spans="1:8">
      <c r="A1007" s="267" t="s">
        <v>830</v>
      </c>
      <c r="B1007" s="249">
        <f>VLOOKUP(F1007,'[14]表二（旧）'!$F$5:$G$1311,2,FALSE)</f>
        <v>0</v>
      </c>
      <c r="C1007" s="157"/>
      <c r="D1007" s="246" t="str">
        <f>IF(B1007=0,"",ROUND(C1007/B1007*100,1))</f>
        <v/>
      </c>
      <c r="E1007" s="244"/>
      <c r="F1007" s="247">
        <v>2150206</v>
      </c>
      <c r="G1007">
        <f>SUM(C1007)</f>
        <v>0</v>
      </c>
      <c r="H1007" s="247" t="s">
        <v>830</v>
      </c>
    </row>
    <row r="1008" ht="20.1" customHeight="1" spans="1:8">
      <c r="A1008" s="267" t="s">
        <v>831</v>
      </c>
      <c r="B1008" s="249">
        <f>VLOOKUP(F1008,'[14]表二（旧）'!$F$5:$G$1311,2,FALSE)</f>
        <v>0</v>
      </c>
      <c r="C1008" s="157"/>
      <c r="D1008" s="246" t="str">
        <f>IF(B1008=0,"",ROUND(C1008/B1008*100,1))</f>
        <v/>
      </c>
      <c r="E1008" s="244"/>
      <c r="F1008" s="247">
        <v>2150207</v>
      </c>
      <c r="G1008">
        <f>SUM(C1008)</f>
        <v>0</v>
      </c>
      <c r="H1008" s="247" t="s">
        <v>831</v>
      </c>
    </row>
    <row r="1009" ht="20.1" customHeight="1" spans="1:8">
      <c r="A1009" s="267" t="s">
        <v>832</v>
      </c>
      <c r="B1009" s="249">
        <f>VLOOKUP(F1009,'[14]表二（旧）'!$F$5:$G$1311,2,FALSE)</f>
        <v>0</v>
      </c>
      <c r="C1009" s="157"/>
      <c r="D1009" s="246" t="str">
        <f>IF(B1009=0,"",ROUND(C1009/B1009*100,1))</f>
        <v/>
      </c>
      <c r="E1009" s="244"/>
      <c r="F1009" s="247">
        <v>2150208</v>
      </c>
      <c r="G1009">
        <f>SUM(C1009)</f>
        <v>0</v>
      </c>
      <c r="H1009" s="247" t="s">
        <v>832</v>
      </c>
    </row>
    <row r="1010" ht="20.1" customHeight="1" spans="1:8">
      <c r="A1010" s="267" t="s">
        <v>833</v>
      </c>
      <c r="B1010" s="249">
        <f>VLOOKUP(F1010,'[14]表二（旧）'!$F$5:$G$1311,2,FALSE)</f>
        <v>0</v>
      </c>
      <c r="C1010" s="157"/>
      <c r="D1010" s="246" t="str">
        <f>IF(B1010=0,"",ROUND(C1010/B1010*100,1))</f>
        <v/>
      </c>
      <c r="E1010" s="244"/>
      <c r="F1010" s="247">
        <v>2150209</v>
      </c>
      <c r="G1010">
        <f>SUM(C1010)</f>
        <v>0</v>
      </c>
      <c r="H1010" s="247" t="s">
        <v>833</v>
      </c>
    </row>
    <row r="1011" ht="20.1" customHeight="1" spans="1:8">
      <c r="A1011" s="267" t="s">
        <v>834</v>
      </c>
      <c r="B1011" s="249">
        <f>VLOOKUP(F1011,'[14]表二（旧）'!$F$5:$G$1311,2,FALSE)</f>
        <v>0</v>
      </c>
      <c r="C1011" s="157"/>
      <c r="D1011" s="246" t="str">
        <f>IF(B1011=0,"",ROUND(C1011/B1011*100,1))</f>
        <v/>
      </c>
      <c r="E1011" s="244"/>
      <c r="F1011" s="247">
        <v>2150210</v>
      </c>
      <c r="G1011">
        <f>SUM(C1011)</f>
        <v>0</v>
      </c>
      <c r="H1011" s="247" t="s">
        <v>834</v>
      </c>
    </row>
    <row r="1012" ht="20.1" customHeight="1" spans="1:8">
      <c r="A1012" s="267" t="s">
        <v>835</v>
      </c>
      <c r="B1012" s="249">
        <f>VLOOKUP(F1012,'[14]表二（旧）'!$F$5:$G$1311,2,FALSE)</f>
        <v>0</v>
      </c>
      <c r="C1012" s="157"/>
      <c r="D1012" s="246" t="str">
        <f>IF(B1012=0,"",ROUND(C1012/B1012*100,1))</f>
        <v/>
      </c>
      <c r="E1012" s="244"/>
      <c r="F1012" s="247">
        <v>2150212</v>
      </c>
      <c r="G1012">
        <f>SUM(C1012)</f>
        <v>0</v>
      </c>
      <c r="H1012" s="247" t="s">
        <v>835</v>
      </c>
    </row>
    <row r="1013" ht="20.1" customHeight="1" spans="1:8">
      <c r="A1013" s="267" t="s">
        <v>836</v>
      </c>
      <c r="B1013" s="249">
        <f>VLOOKUP(F1013,'[14]表二（旧）'!$F$5:$G$1311,2,FALSE)</f>
        <v>0</v>
      </c>
      <c r="C1013" s="157"/>
      <c r="D1013" s="246" t="str">
        <f>IF(B1013=0,"",ROUND(C1013/B1013*100,1))</f>
        <v/>
      </c>
      <c r="E1013" s="244"/>
      <c r="F1013" s="247">
        <v>2150213</v>
      </c>
      <c r="G1013">
        <f>SUM(C1013)</f>
        <v>0</v>
      </c>
      <c r="H1013" s="247" t="s">
        <v>836</v>
      </c>
    </row>
    <row r="1014" ht="20.1" customHeight="1" spans="1:8">
      <c r="A1014" s="267" t="s">
        <v>837</v>
      </c>
      <c r="B1014" s="249">
        <f>VLOOKUP(F1014,'[14]表二（旧）'!$F$5:$G$1311,2,FALSE)</f>
        <v>0</v>
      </c>
      <c r="C1014" s="157"/>
      <c r="D1014" s="246" t="str">
        <f>IF(B1014=0,"",ROUND(C1014/B1014*100,1))</f>
        <v/>
      </c>
      <c r="E1014" s="244"/>
      <c r="F1014" s="247">
        <v>2150214</v>
      </c>
      <c r="G1014">
        <f>SUM(C1014)</f>
        <v>0</v>
      </c>
      <c r="H1014" s="247" t="s">
        <v>837</v>
      </c>
    </row>
    <row r="1015" ht="20.1" customHeight="1" spans="1:8">
      <c r="A1015" s="267" t="s">
        <v>838</v>
      </c>
      <c r="B1015" s="249">
        <f>VLOOKUP(F1015,'[14]表二（旧）'!$F$5:$G$1311,2,FALSE)</f>
        <v>0</v>
      </c>
      <c r="C1015" s="157"/>
      <c r="D1015" s="246" t="str">
        <f>IF(B1015=0,"",ROUND(C1015/B1015*100,1))</f>
        <v/>
      </c>
      <c r="E1015" s="244"/>
      <c r="F1015" s="247">
        <v>2150215</v>
      </c>
      <c r="G1015">
        <f>SUM(C1015)</f>
        <v>0</v>
      </c>
      <c r="H1015" s="247" t="s">
        <v>838</v>
      </c>
    </row>
    <row r="1016" ht="20.1" customHeight="1" spans="1:8">
      <c r="A1016" s="267" t="s">
        <v>839</v>
      </c>
      <c r="B1016" s="249">
        <f>VLOOKUP(F1016,'[14]表二（旧）'!$F$5:$G$1311,2,FALSE)</f>
        <v>0</v>
      </c>
      <c r="C1016" s="157"/>
      <c r="D1016" s="246" t="str">
        <f>IF(B1016=0,"",ROUND(C1016/B1016*100,1))</f>
        <v/>
      </c>
      <c r="E1016" s="244"/>
      <c r="F1016" s="247">
        <v>2150299</v>
      </c>
      <c r="G1016">
        <f>SUM(C1016)</f>
        <v>0</v>
      </c>
      <c r="H1016" s="247" t="s">
        <v>839</v>
      </c>
    </row>
    <row r="1017" ht="20.1" customHeight="1" spans="1:8">
      <c r="A1017" s="267" t="s">
        <v>840</v>
      </c>
      <c r="B1017" s="245">
        <f>SUM(B1018:B1021)</f>
        <v>0</v>
      </c>
      <c r="C1017" s="245">
        <f>SUM(C1018:C1021)</f>
        <v>0</v>
      </c>
      <c r="D1017" s="246" t="str">
        <f>IF(B1017=0,"",ROUND(C1017/B1017*100,1))</f>
        <v/>
      </c>
      <c r="E1017" s="244"/>
      <c r="F1017" s="247">
        <v>21503</v>
      </c>
      <c r="G1017">
        <f>SUM(C1017)</f>
        <v>0</v>
      </c>
      <c r="H1017" s="247" t="s">
        <v>840</v>
      </c>
    </row>
    <row r="1018" ht="20.1" customHeight="1" spans="1:8">
      <c r="A1018" s="267" t="s">
        <v>655</v>
      </c>
      <c r="B1018" s="249">
        <f>VLOOKUP(F1018,'[14]表二（旧）'!$F$5:$G$1311,2,FALSE)</f>
        <v>0</v>
      </c>
      <c r="C1018" s="157"/>
      <c r="D1018" s="246" t="str">
        <f>IF(B1018=0,"",ROUND(C1018/B1018*100,1))</f>
        <v/>
      </c>
      <c r="E1018" s="244"/>
      <c r="F1018" s="247">
        <v>2150301</v>
      </c>
      <c r="G1018">
        <f>SUM(C1018)</f>
        <v>0</v>
      </c>
      <c r="H1018" s="247" t="s">
        <v>655</v>
      </c>
    </row>
    <row r="1019" ht="20.1" customHeight="1" spans="1:8">
      <c r="A1019" s="267" t="s">
        <v>656</v>
      </c>
      <c r="B1019" s="249">
        <f>VLOOKUP(F1019,'[14]表二（旧）'!$F$5:$G$1311,2,FALSE)</f>
        <v>0</v>
      </c>
      <c r="C1019" s="157"/>
      <c r="D1019" s="246" t="str">
        <f>IF(B1019=0,"",ROUND(C1019/B1019*100,1))</f>
        <v/>
      </c>
      <c r="E1019" s="244"/>
      <c r="F1019" s="247">
        <v>2150302</v>
      </c>
      <c r="G1019">
        <f>SUM(C1019)</f>
        <v>0</v>
      </c>
      <c r="H1019" s="247" t="s">
        <v>656</v>
      </c>
    </row>
    <row r="1020" ht="20.1" customHeight="1" spans="1:8">
      <c r="A1020" s="267" t="s">
        <v>657</v>
      </c>
      <c r="B1020" s="249">
        <f>VLOOKUP(F1020,'[14]表二（旧）'!$F$5:$G$1311,2,FALSE)</f>
        <v>0</v>
      </c>
      <c r="C1020" s="157"/>
      <c r="D1020" s="246" t="str">
        <f>IF(B1020=0,"",ROUND(C1020/B1020*100,1))</f>
        <v/>
      </c>
      <c r="E1020" s="244"/>
      <c r="F1020" s="247">
        <v>2150303</v>
      </c>
      <c r="G1020">
        <f>SUM(C1020)</f>
        <v>0</v>
      </c>
      <c r="H1020" s="247" t="s">
        <v>657</v>
      </c>
    </row>
    <row r="1021" ht="20.1" customHeight="1" spans="1:8">
      <c r="A1021" s="267" t="s">
        <v>841</v>
      </c>
      <c r="B1021" s="249">
        <f>VLOOKUP(F1021,'[14]表二（旧）'!$F$5:$G$1311,2,FALSE)</f>
        <v>0</v>
      </c>
      <c r="C1021" s="157"/>
      <c r="D1021" s="246" t="str">
        <f>IF(B1021=0,"",ROUND(C1021/B1021*100,1))</f>
        <v/>
      </c>
      <c r="E1021" s="244"/>
      <c r="F1021" s="247">
        <v>2150399</v>
      </c>
      <c r="G1021">
        <f>SUM(C1021)</f>
        <v>0</v>
      </c>
      <c r="H1021" s="247" t="s">
        <v>841</v>
      </c>
    </row>
    <row r="1022" ht="20.1" customHeight="1" spans="1:8">
      <c r="A1022" s="267" t="s">
        <v>842</v>
      </c>
      <c r="B1022" s="245">
        <f>SUM(B1023:B1035)</f>
        <v>393</v>
      </c>
      <c r="C1022" s="245">
        <f>SUM(C1023:C1035)</f>
        <v>306</v>
      </c>
      <c r="D1022" s="246">
        <f>IF(B1022=0,"",ROUND(C1022/B1022*100,1))</f>
        <v>77.9</v>
      </c>
      <c r="E1022" s="244"/>
      <c r="F1022" s="247">
        <v>21505</v>
      </c>
      <c r="G1022">
        <f>SUM(C1022)</f>
        <v>306</v>
      </c>
      <c r="H1022" s="247" t="s">
        <v>842</v>
      </c>
    </row>
    <row r="1023" ht="20.1" customHeight="1" spans="1:8">
      <c r="A1023" s="267" t="s">
        <v>655</v>
      </c>
      <c r="B1023" s="249">
        <f>VLOOKUP(F1023,'[14]表二（旧）'!$F$5:$G$1311,2,FALSE)</f>
        <v>325</v>
      </c>
      <c r="C1023" s="157">
        <v>260</v>
      </c>
      <c r="D1023" s="246">
        <f>IF(B1023=0,"",ROUND(C1023/B1023*100,1))</f>
        <v>80</v>
      </c>
      <c r="E1023" s="244"/>
      <c r="F1023" s="247">
        <v>2150501</v>
      </c>
      <c r="G1023">
        <f>SUM(C1023)</f>
        <v>260</v>
      </c>
      <c r="H1023" s="247" t="s">
        <v>655</v>
      </c>
    </row>
    <row r="1024" ht="20.1" customHeight="1" spans="1:8">
      <c r="A1024" s="267" t="s">
        <v>656</v>
      </c>
      <c r="B1024" s="249">
        <f>VLOOKUP(F1024,'[14]表二（旧）'!$F$5:$G$1311,2,FALSE)</f>
        <v>46</v>
      </c>
      <c r="C1024" s="157"/>
      <c r="D1024" s="246">
        <f>IF(B1024=0,"",ROUND(C1024/B1024*100,1))</f>
        <v>0</v>
      </c>
      <c r="E1024" s="244"/>
      <c r="F1024" s="247">
        <v>2150502</v>
      </c>
      <c r="G1024">
        <f>SUM(C1024)</f>
        <v>0</v>
      </c>
      <c r="H1024" s="247" t="s">
        <v>656</v>
      </c>
    </row>
    <row r="1025" ht="20.1" customHeight="1" spans="1:8">
      <c r="A1025" s="267" t="s">
        <v>657</v>
      </c>
      <c r="B1025" s="249">
        <f>VLOOKUP(F1025,'[14]表二（旧）'!$F$5:$G$1311,2,FALSE)</f>
        <v>0</v>
      </c>
      <c r="C1025" s="157"/>
      <c r="D1025" s="246" t="str">
        <f>IF(B1025=0,"",ROUND(C1025/B1025*100,1))</f>
        <v/>
      </c>
      <c r="E1025" s="244"/>
      <c r="F1025" s="247">
        <v>2150503</v>
      </c>
      <c r="G1025">
        <f>SUM(C1025)</f>
        <v>0</v>
      </c>
      <c r="H1025" s="247" t="s">
        <v>657</v>
      </c>
    </row>
    <row r="1026" ht="20.1" customHeight="1" spans="1:8">
      <c r="A1026" s="267" t="s">
        <v>843</v>
      </c>
      <c r="B1026" s="249">
        <f>VLOOKUP(F1026,'[14]表二（旧）'!$F$5:$G$1311,2,FALSE)</f>
        <v>0</v>
      </c>
      <c r="C1026" s="157"/>
      <c r="D1026" s="246" t="str">
        <f>IF(B1026=0,"",ROUND(C1026/B1026*100,1))</f>
        <v/>
      </c>
      <c r="E1026" s="244"/>
      <c r="F1026" s="247">
        <v>2150505</v>
      </c>
      <c r="G1026">
        <f>SUM(C1026)</f>
        <v>0</v>
      </c>
      <c r="H1026" s="247" t="s">
        <v>843</v>
      </c>
    </row>
    <row r="1027" ht="20.1" customHeight="1" spans="1:8">
      <c r="A1027" s="267" t="s">
        <v>844</v>
      </c>
      <c r="B1027" s="249">
        <f>VLOOKUP(F1027,'[14]表二（旧）'!$F$5:$G$1311,2,FALSE)</f>
        <v>0</v>
      </c>
      <c r="C1027" s="157"/>
      <c r="D1027" s="246" t="str">
        <f>IF(B1027=0,"",ROUND(C1027/B1027*100,1))</f>
        <v/>
      </c>
      <c r="E1027" s="244"/>
      <c r="F1027" s="247">
        <v>2150506</v>
      </c>
      <c r="G1027">
        <f>SUM(C1027)</f>
        <v>0</v>
      </c>
      <c r="H1027" s="247" t="s">
        <v>844</v>
      </c>
    </row>
    <row r="1028" ht="20.1" customHeight="1" spans="1:8">
      <c r="A1028" s="267" t="s">
        <v>845</v>
      </c>
      <c r="B1028" s="249">
        <f>VLOOKUP(F1028,'[14]表二（旧）'!$F$5:$G$1311,2,FALSE)</f>
        <v>0</v>
      </c>
      <c r="C1028" s="157"/>
      <c r="D1028" s="246" t="str">
        <f>IF(B1028=0,"",ROUND(C1028/B1028*100,1))</f>
        <v/>
      </c>
      <c r="E1028" s="244"/>
      <c r="F1028" s="247">
        <v>2150507</v>
      </c>
      <c r="G1028">
        <f>SUM(C1028)</f>
        <v>0</v>
      </c>
      <c r="H1028" s="247" t="s">
        <v>845</v>
      </c>
    </row>
    <row r="1029" ht="20.1" customHeight="1" spans="1:8">
      <c r="A1029" s="267" t="s">
        <v>846</v>
      </c>
      <c r="B1029" s="249">
        <f>VLOOKUP(F1029,'[14]表二（旧）'!$F$5:$G$1311,2,FALSE)</f>
        <v>0</v>
      </c>
      <c r="C1029" s="157"/>
      <c r="D1029" s="246" t="str">
        <f t="shared" ref="D1029:D1092" si="32">IF(B1029=0,"",ROUND(C1029/B1029*100,1))</f>
        <v/>
      </c>
      <c r="E1029" s="244"/>
      <c r="F1029" s="247">
        <v>2150508</v>
      </c>
      <c r="G1029">
        <f t="shared" ref="G1029:G1092" si="33">SUM(C1029)</f>
        <v>0</v>
      </c>
      <c r="H1029" s="247" t="s">
        <v>846</v>
      </c>
    </row>
    <row r="1030" ht="20.1" customHeight="1" spans="1:8">
      <c r="A1030" s="267" t="s">
        <v>847</v>
      </c>
      <c r="B1030" s="249">
        <f>VLOOKUP(F1030,'[14]表二（旧）'!$F$5:$G$1311,2,FALSE)</f>
        <v>0</v>
      </c>
      <c r="C1030" s="157"/>
      <c r="D1030" s="246" t="str">
        <f>IF(B1030=0,"",ROUND(C1030/B1030*100,1))</f>
        <v/>
      </c>
      <c r="E1030" s="244"/>
      <c r="F1030" s="247">
        <v>2150509</v>
      </c>
      <c r="G1030">
        <f>SUM(C1030)</f>
        <v>0</v>
      </c>
      <c r="H1030" s="247" t="s">
        <v>847</v>
      </c>
    </row>
    <row r="1031" ht="20.1" customHeight="1" spans="1:8">
      <c r="A1031" s="267" t="s">
        <v>848</v>
      </c>
      <c r="B1031" s="249">
        <f>VLOOKUP(F1031,'[14]表二（旧）'!$F$5:$G$1311,2,FALSE)</f>
        <v>0</v>
      </c>
      <c r="C1031" s="157"/>
      <c r="D1031" s="246" t="str">
        <f>IF(B1031=0,"",ROUND(C1031/B1031*100,1))</f>
        <v/>
      </c>
      <c r="E1031" s="244"/>
      <c r="F1031" s="247">
        <v>2150510</v>
      </c>
      <c r="G1031">
        <f>SUM(C1031)</f>
        <v>0</v>
      </c>
      <c r="H1031" s="247" t="s">
        <v>848</v>
      </c>
    </row>
    <row r="1032" ht="20.1" customHeight="1" spans="1:8">
      <c r="A1032" s="267" t="s">
        <v>849</v>
      </c>
      <c r="B1032" s="249">
        <f>VLOOKUP(F1032,'[14]表二（旧）'!$F$5:$G$1311,2,FALSE)</f>
        <v>0</v>
      </c>
      <c r="C1032" s="157"/>
      <c r="D1032" s="246" t="str">
        <f>IF(B1032=0,"",ROUND(C1032/B1032*100,1))</f>
        <v/>
      </c>
      <c r="E1032" s="244"/>
      <c r="F1032" s="247">
        <v>2150511</v>
      </c>
      <c r="G1032">
        <f>SUM(C1032)</f>
        <v>0</v>
      </c>
      <c r="H1032" s="247" t="s">
        <v>849</v>
      </c>
    </row>
    <row r="1033" ht="20.1" customHeight="1" spans="1:8">
      <c r="A1033" s="267" t="s">
        <v>794</v>
      </c>
      <c r="B1033" s="249">
        <f>VLOOKUP(F1033,'[14]表二（旧）'!$F$5:$G$1311,2,FALSE)</f>
        <v>0</v>
      </c>
      <c r="C1033" s="157">
        <v>10</v>
      </c>
      <c r="D1033" s="246" t="str">
        <f>IF(B1033=0,"",ROUND(C1033/B1033*100,1))</f>
        <v/>
      </c>
      <c r="E1033" s="244"/>
      <c r="F1033" s="247">
        <v>2150513</v>
      </c>
      <c r="G1033">
        <f>SUM(C1033)</f>
        <v>10</v>
      </c>
      <c r="H1033" s="247" t="s">
        <v>794</v>
      </c>
    </row>
    <row r="1034" ht="20.1" customHeight="1" spans="1:8">
      <c r="A1034" s="267" t="s">
        <v>850</v>
      </c>
      <c r="B1034" s="249">
        <f>VLOOKUP(F1034,'[14]表二（旧）'!$F$5:$G$1311,2,FALSE)</f>
        <v>0</v>
      </c>
      <c r="C1034" s="157"/>
      <c r="D1034" s="246" t="str">
        <f>IF(B1034=0,"",ROUND(C1034/B1034*100,1))</f>
        <v/>
      </c>
      <c r="E1034" s="244"/>
      <c r="F1034" s="247">
        <v>2150515</v>
      </c>
      <c r="G1034">
        <f>SUM(C1034)</f>
        <v>0</v>
      </c>
      <c r="H1034" s="247" t="s">
        <v>850</v>
      </c>
    </row>
    <row r="1035" ht="20.1" customHeight="1" spans="1:8">
      <c r="A1035" s="267" t="s">
        <v>851</v>
      </c>
      <c r="B1035" s="249">
        <f>VLOOKUP(F1035,'[14]表二（旧）'!$F$5:$G$1311,2,FALSE)</f>
        <v>22</v>
      </c>
      <c r="C1035" s="157">
        <v>36</v>
      </c>
      <c r="D1035" s="246">
        <f>IF(B1035=0,"",ROUND(C1035/B1035*100,1))</f>
        <v>163.6</v>
      </c>
      <c r="E1035" s="244"/>
      <c r="F1035" s="247">
        <v>2150599</v>
      </c>
      <c r="G1035">
        <f>SUM(C1035)</f>
        <v>36</v>
      </c>
      <c r="H1035" s="247" t="s">
        <v>851</v>
      </c>
    </row>
    <row r="1036" ht="20.1" customHeight="1" spans="1:8">
      <c r="A1036" s="267" t="s">
        <v>852</v>
      </c>
      <c r="B1036" s="245">
        <f>SUM(B1037:B1042)</f>
        <v>0</v>
      </c>
      <c r="C1036" s="245">
        <f>SUM(C1037:C1042)</f>
        <v>0</v>
      </c>
      <c r="D1036" s="246" t="str">
        <f>IF(B1036=0,"",ROUND(C1036/B1036*100,1))</f>
        <v/>
      </c>
      <c r="E1036" s="244"/>
      <c r="F1036" s="247">
        <v>21507</v>
      </c>
      <c r="G1036">
        <f>SUM(C1036)</f>
        <v>0</v>
      </c>
      <c r="H1036" s="247" t="s">
        <v>852</v>
      </c>
    </row>
    <row r="1037" ht="20.1" customHeight="1" spans="1:8">
      <c r="A1037" s="267" t="s">
        <v>655</v>
      </c>
      <c r="B1037" s="249">
        <f>VLOOKUP(F1037,'[14]表二（旧）'!$F$5:$G$1311,2,FALSE)</f>
        <v>0</v>
      </c>
      <c r="C1037" s="157"/>
      <c r="D1037" s="246" t="str">
        <f>IF(B1037=0,"",ROUND(C1037/B1037*100,1))</f>
        <v/>
      </c>
      <c r="E1037" s="244"/>
      <c r="F1037" s="247">
        <v>2150701</v>
      </c>
      <c r="G1037">
        <f>SUM(C1037)</f>
        <v>0</v>
      </c>
      <c r="H1037" s="247" t="s">
        <v>655</v>
      </c>
    </row>
    <row r="1038" ht="20.1" customHeight="1" spans="1:8">
      <c r="A1038" s="267" t="s">
        <v>656</v>
      </c>
      <c r="B1038" s="249">
        <f>VLOOKUP(F1038,'[14]表二（旧）'!$F$5:$G$1311,2,FALSE)</f>
        <v>0</v>
      </c>
      <c r="C1038" s="157"/>
      <c r="D1038" s="246" t="str">
        <f>IF(B1038=0,"",ROUND(C1038/B1038*100,1))</f>
        <v/>
      </c>
      <c r="E1038" s="244"/>
      <c r="F1038" s="247">
        <v>2150702</v>
      </c>
      <c r="G1038">
        <f>SUM(C1038)</f>
        <v>0</v>
      </c>
      <c r="H1038" s="247" t="s">
        <v>656</v>
      </c>
    </row>
    <row r="1039" ht="20.1" customHeight="1" spans="1:8">
      <c r="A1039" s="267" t="s">
        <v>657</v>
      </c>
      <c r="B1039" s="249">
        <f>VLOOKUP(F1039,'[14]表二（旧）'!$F$5:$G$1311,2,FALSE)</f>
        <v>0</v>
      </c>
      <c r="C1039" s="157"/>
      <c r="D1039" s="246" t="str">
        <f>IF(B1039=0,"",ROUND(C1039/B1039*100,1))</f>
        <v/>
      </c>
      <c r="E1039" s="244"/>
      <c r="F1039" s="247">
        <v>2150703</v>
      </c>
      <c r="G1039">
        <f>SUM(C1039)</f>
        <v>0</v>
      </c>
      <c r="H1039" s="247" t="s">
        <v>657</v>
      </c>
    </row>
    <row r="1040" ht="20.1" customHeight="1" spans="1:8">
      <c r="A1040" s="267" t="s">
        <v>853</v>
      </c>
      <c r="B1040" s="249">
        <f>VLOOKUP(F1040,'[14]表二（旧）'!$F$5:$G$1311,2,FALSE)</f>
        <v>0</v>
      </c>
      <c r="C1040" s="157"/>
      <c r="D1040" s="246" t="str">
        <f>IF(B1040=0,"",ROUND(C1040/B1040*100,1))</f>
        <v/>
      </c>
      <c r="E1040" s="244"/>
      <c r="F1040" s="247">
        <v>2150704</v>
      </c>
      <c r="G1040">
        <f>SUM(C1040)</f>
        <v>0</v>
      </c>
      <c r="H1040" s="247" t="s">
        <v>853</v>
      </c>
    </row>
    <row r="1041" ht="20.1" customHeight="1" spans="1:8">
      <c r="A1041" s="266" t="s">
        <v>854</v>
      </c>
      <c r="B1041" s="157"/>
      <c r="C1041" s="157"/>
      <c r="D1041" s="246" t="str">
        <f>IF(B1041=0,"",ROUND(C1041/B1041*100,1))</f>
        <v/>
      </c>
      <c r="E1041" s="244"/>
      <c r="F1041" s="247">
        <v>2150705</v>
      </c>
      <c r="G1041">
        <f>SUM(C1041)</f>
        <v>0</v>
      </c>
      <c r="H1041" s="247" t="s">
        <v>854</v>
      </c>
    </row>
    <row r="1042" ht="20.1" customHeight="1" spans="1:8">
      <c r="A1042" s="267" t="s">
        <v>855</v>
      </c>
      <c r="B1042" s="249">
        <f>VLOOKUP(F1042,'[14]表二（旧）'!$F$5:$G$1311,2,FALSE)</f>
        <v>0</v>
      </c>
      <c r="C1042" s="157"/>
      <c r="D1042" s="246" t="str">
        <f>IF(B1042=0,"",ROUND(C1042/B1042*100,1))</f>
        <v/>
      </c>
      <c r="E1042" s="244"/>
      <c r="F1042" s="247">
        <v>2150799</v>
      </c>
      <c r="G1042">
        <f>SUM(C1042)</f>
        <v>0</v>
      </c>
      <c r="H1042" s="247" t="s">
        <v>855</v>
      </c>
    </row>
    <row r="1043" ht="20.1" customHeight="1" spans="1:8">
      <c r="A1043" s="267" t="s">
        <v>856</v>
      </c>
      <c r="B1043" s="245">
        <f>SUM(B1044:B1049)</f>
        <v>13242</v>
      </c>
      <c r="C1043" s="245">
        <f>SUM(C1044:C1049)</f>
        <v>7780</v>
      </c>
      <c r="D1043" s="246">
        <f>IF(B1043=0,"",ROUND(C1043/B1043*100,1))</f>
        <v>58.8</v>
      </c>
      <c r="E1043" s="244"/>
      <c r="F1043" s="247">
        <v>21508</v>
      </c>
      <c r="G1043">
        <f>SUM(C1043)</f>
        <v>7780</v>
      </c>
      <c r="H1043" s="247" t="s">
        <v>856</v>
      </c>
    </row>
    <row r="1044" ht="20.1" customHeight="1" spans="1:8">
      <c r="A1044" s="267" t="s">
        <v>655</v>
      </c>
      <c r="B1044" s="249">
        <f>VLOOKUP(F1044,'[14]表二（旧）'!$F$5:$G$1311,2,FALSE)</f>
        <v>0</v>
      </c>
      <c r="C1044" s="157"/>
      <c r="D1044" s="246" t="str">
        <f>IF(B1044=0,"",ROUND(C1044/B1044*100,1))</f>
        <v/>
      </c>
      <c r="E1044" s="244"/>
      <c r="F1044" s="247">
        <v>2150801</v>
      </c>
      <c r="G1044">
        <f>SUM(C1044)</f>
        <v>0</v>
      </c>
      <c r="H1044" s="247" t="s">
        <v>655</v>
      </c>
    </row>
    <row r="1045" ht="20.1" customHeight="1" spans="1:8">
      <c r="A1045" s="267" t="s">
        <v>656</v>
      </c>
      <c r="B1045" s="249">
        <f>VLOOKUP(F1045,'[14]表二（旧）'!$F$5:$G$1311,2,FALSE)</f>
        <v>0</v>
      </c>
      <c r="C1045" s="157"/>
      <c r="D1045" s="246" t="str">
        <f>IF(B1045=0,"",ROUND(C1045/B1045*100,1))</f>
        <v/>
      </c>
      <c r="E1045" s="244"/>
      <c r="F1045" s="247">
        <v>2150802</v>
      </c>
      <c r="G1045">
        <f>SUM(C1045)</f>
        <v>0</v>
      </c>
      <c r="H1045" s="247" t="s">
        <v>656</v>
      </c>
    </row>
    <row r="1046" ht="20.1" customHeight="1" spans="1:8">
      <c r="A1046" s="267" t="s">
        <v>657</v>
      </c>
      <c r="B1046" s="249">
        <f>VLOOKUP(F1046,'[14]表二（旧）'!$F$5:$G$1311,2,FALSE)</f>
        <v>0</v>
      </c>
      <c r="C1046" s="157"/>
      <c r="D1046" s="246" t="str">
        <f>IF(B1046=0,"",ROUND(C1046/B1046*100,1))</f>
        <v/>
      </c>
      <c r="E1046" s="244"/>
      <c r="F1046" s="247">
        <v>2150803</v>
      </c>
      <c r="G1046">
        <f>SUM(C1046)</f>
        <v>0</v>
      </c>
      <c r="H1046" s="247" t="s">
        <v>657</v>
      </c>
    </row>
    <row r="1047" ht="20.1" customHeight="1" spans="1:8">
      <c r="A1047" s="267" t="s">
        <v>857</v>
      </c>
      <c r="B1047" s="249">
        <f>VLOOKUP(F1047,'[14]表二（旧）'!$F$5:$G$1311,2,FALSE)</f>
        <v>0</v>
      </c>
      <c r="C1047" s="157"/>
      <c r="D1047" s="246" t="str">
        <f>IF(B1047=0,"",ROUND(C1047/B1047*100,1))</f>
        <v/>
      </c>
      <c r="E1047" s="244"/>
      <c r="F1047" s="247">
        <v>2150804</v>
      </c>
      <c r="G1047">
        <f>SUM(C1047)</f>
        <v>0</v>
      </c>
      <c r="H1047" s="247" t="s">
        <v>857</v>
      </c>
    </row>
    <row r="1048" ht="20.1" customHeight="1" spans="1:8">
      <c r="A1048" s="267" t="s">
        <v>858</v>
      </c>
      <c r="B1048" s="249">
        <f>VLOOKUP(F1048,'[14]表二（旧）'!$F$5:$G$1311,2,FALSE)</f>
        <v>13141</v>
      </c>
      <c r="C1048" s="157">
        <v>7780</v>
      </c>
      <c r="D1048" s="246">
        <f>IF(B1048=0,"",ROUND(C1048/B1048*100,1))</f>
        <v>59.2</v>
      </c>
      <c r="E1048" s="244"/>
      <c r="F1048" s="247">
        <v>2150805</v>
      </c>
      <c r="G1048">
        <f>SUM(C1048)</f>
        <v>7780</v>
      </c>
      <c r="H1048" s="247" t="s">
        <v>858</v>
      </c>
    </row>
    <row r="1049" ht="20.1" customHeight="1" spans="1:8">
      <c r="A1049" s="267" t="s">
        <v>859</v>
      </c>
      <c r="B1049" s="249">
        <f>VLOOKUP(F1049,'[14]表二（旧）'!$F$5:$G$1311,2,FALSE)</f>
        <v>101</v>
      </c>
      <c r="C1049" s="157"/>
      <c r="D1049" s="246">
        <f>IF(B1049=0,"",ROUND(C1049/B1049*100,1))</f>
        <v>0</v>
      </c>
      <c r="E1049" s="244"/>
      <c r="F1049" s="247">
        <v>2150899</v>
      </c>
      <c r="G1049">
        <f>SUM(C1049)</f>
        <v>0</v>
      </c>
      <c r="H1049" s="247" t="s">
        <v>859</v>
      </c>
    </row>
    <row r="1050" ht="20.1" customHeight="1" spans="1:8">
      <c r="A1050" s="267" t="s">
        <v>860</v>
      </c>
      <c r="B1050" s="245">
        <f>SUM(B1051:B1055)</f>
        <v>0</v>
      </c>
      <c r="C1050" s="245">
        <f>SUM(C1051:C1055)</f>
        <v>0</v>
      </c>
      <c r="D1050" s="246" t="str">
        <f>IF(B1050=0,"",ROUND(C1050/B1050*100,1))</f>
        <v/>
      </c>
      <c r="E1050" s="244"/>
      <c r="F1050" s="247">
        <v>21599</v>
      </c>
      <c r="G1050">
        <f>SUM(C1050)</f>
        <v>0</v>
      </c>
      <c r="H1050" s="247" t="s">
        <v>860</v>
      </c>
    </row>
    <row r="1051" ht="20.1" customHeight="1" spans="1:8">
      <c r="A1051" s="267" t="s">
        <v>861</v>
      </c>
      <c r="B1051" s="249">
        <f>VLOOKUP(F1051,'[14]表二（旧）'!$F$5:$G$1311,2,FALSE)</f>
        <v>0</v>
      </c>
      <c r="C1051" s="157"/>
      <c r="D1051" s="246" t="str">
        <f>IF(B1051=0,"",ROUND(C1051/B1051*100,1))</f>
        <v/>
      </c>
      <c r="E1051" s="244"/>
      <c r="F1051" s="247">
        <v>2159901</v>
      </c>
      <c r="G1051">
        <f>SUM(C1051)</f>
        <v>0</v>
      </c>
      <c r="H1051" s="247" t="s">
        <v>861</v>
      </c>
    </row>
    <row r="1052" ht="20.1" customHeight="1" spans="1:8">
      <c r="A1052" s="267" t="s">
        <v>862</v>
      </c>
      <c r="B1052" s="249">
        <f>VLOOKUP(F1052,'[14]表二（旧）'!$F$5:$G$1311,2,FALSE)</f>
        <v>0</v>
      </c>
      <c r="C1052" s="157"/>
      <c r="D1052" s="246" t="str">
        <f>IF(B1052=0,"",ROUND(C1052/B1052*100,1))</f>
        <v/>
      </c>
      <c r="E1052" s="244"/>
      <c r="F1052" s="247">
        <v>2159904</v>
      </c>
      <c r="G1052">
        <f>SUM(C1052)</f>
        <v>0</v>
      </c>
      <c r="H1052" s="247" t="s">
        <v>862</v>
      </c>
    </row>
    <row r="1053" ht="20.1" customHeight="1" spans="1:8">
      <c r="A1053" s="267" t="s">
        <v>863</v>
      </c>
      <c r="B1053" s="249">
        <f>VLOOKUP(F1053,'[14]表二（旧）'!$F$5:$G$1311,2,FALSE)</f>
        <v>0</v>
      </c>
      <c r="C1053" s="157"/>
      <c r="D1053" s="246" t="str">
        <f>IF(B1053=0,"",ROUND(C1053/B1053*100,1))</f>
        <v/>
      </c>
      <c r="E1053" s="244"/>
      <c r="F1053" s="247">
        <v>2159905</v>
      </c>
      <c r="G1053">
        <f>SUM(C1053)</f>
        <v>0</v>
      </c>
      <c r="H1053" s="247" t="s">
        <v>863</v>
      </c>
    </row>
    <row r="1054" ht="20.1" customHeight="1" spans="1:8">
      <c r="A1054" s="267" t="s">
        <v>864</v>
      </c>
      <c r="B1054" s="249">
        <f>VLOOKUP(F1054,'[14]表二（旧）'!$F$5:$G$1311,2,FALSE)</f>
        <v>0</v>
      </c>
      <c r="C1054" s="157"/>
      <c r="D1054" s="246" t="str">
        <f>IF(B1054=0,"",ROUND(C1054/B1054*100,1))</f>
        <v/>
      </c>
      <c r="E1054" s="244"/>
      <c r="F1054" s="247">
        <v>2159906</v>
      </c>
      <c r="G1054">
        <f>SUM(C1054)</f>
        <v>0</v>
      </c>
      <c r="H1054" s="247" t="s">
        <v>864</v>
      </c>
    </row>
    <row r="1055" ht="20.1" customHeight="1" spans="1:8">
      <c r="A1055" s="267" t="s">
        <v>865</v>
      </c>
      <c r="B1055" s="258">
        <f>VLOOKUP(F1055,'[14]表二（旧）'!$F$5:$G$1311,2,FALSE)+VLOOKUP(2159902,'[14]表二（旧）'!$F$5:$G$1311,2,FALSE)</f>
        <v>0</v>
      </c>
      <c r="C1055" s="157"/>
      <c r="D1055" s="246" t="str">
        <f>IF(B1055=0,"",ROUND(C1055/B1055*100,1))</f>
        <v/>
      </c>
      <c r="E1055" s="244"/>
      <c r="F1055" s="247">
        <v>2159999</v>
      </c>
      <c r="G1055">
        <f>SUM(C1055)</f>
        <v>0</v>
      </c>
      <c r="H1055" s="247" t="s">
        <v>865</v>
      </c>
    </row>
    <row r="1056" ht="20.1" customHeight="1" spans="1:8">
      <c r="A1056" s="267" t="s">
        <v>866</v>
      </c>
      <c r="B1056" s="245">
        <f>SUM(B1057,B1067,B1073,)</f>
        <v>1587</v>
      </c>
      <c r="C1056" s="245">
        <f>SUM(C1057,C1067,C1073,)</f>
        <v>1989</v>
      </c>
      <c r="D1056" s="246">
        <f>IF(B1056=0,"",ROUND(C1056/B1056*100,1))</f>
        <v>125.3</v>
      </c>
      <c r="E1056" s="244"/>
      <c r="F1056" s="247">
        <v>216</v>
      </c>
      <c r="G1056">
        <f>SUM(C1056)</f>
        <v>1989</v>
      </c>
      <c r="H1056" s="247" t="s">
        <v>866</v>
      </c>
    </row>
    <row r="1057" ht="20.1" customHeight="1" spans="1:8">
      <c r="A1057" s="267" t="s">
        <v>867</v>
      </c>
      <c r="B1057" s="245">
        <f>SUM(B1058:B1066)</f>
        <v>942</v>
      </c>
      <c r="C1057" s="245">
        <f>SUM(C1058:C1066)</f>
        <v>776</v>
      </c>
      <c r="D1057" s="246">
        <f>IF(B1057=0,"",ROUND(C1057/B1057*100,1))</f>
        <v>82.4</v>
      </c>
      <c r="E1057" s="244"/>
      <c r="F1057" s="247">
        <v>21602</v>
      </c>
      <c r="G1057">
        <f>SUM(C1057)</f>
        <v>776</v>
      </c>
      <c r="H1057" s="247" t="s">
        <v>867</v>
      </c>
    </row>
    <row r="1058" ht="20.1" customHeight="1" spans="1:8">
      <c r="A1058" s="267" t="s">
        <v>655</v>
      </c>
      <c r="B1058" s="249">
        <f>VLOOKUP(F1058,'[14]表二（旧）'!$F$5:$G$1311,2,FALSE)</f>
        <v>230</v>
      </c>
      <c r="C1058" s="157">
        <v>205</v>
      </c>
      <c r="D1058" s="246">
        <f>IF(B1058=0,"",ROUND(C1058/B1058*100,1))</f>
        <v>89.1</v>
      </c>
      <c r="E1058" s="244"/>
      <c r="F1058" s="247">
        <v>2160201</v>
      </c>
      <c r="G1058">
        <f>SUM(C1058)</f>
        <v>205</v>
      </c>
      <c r="H1058" s="247" t="s">
        <v>655</v>
      </c>
    </row>
    <row r="1059" ht="20.1" customHeight="1" spans="1:8">
      <c r="A1059" s="267" t="s">
        <v>656</v>
      </c>
      <c r="B1059" s="249">
        <f>VLOOKUP(F1059,'[14]表二（旧）'!$F$5:$G$1311,2,FALSE)</f>
        <v>0</v>
      </c>
      <c r="C1059" s="157"/>
      <c r="D1059" s="246" t="str">
        <f>IF(B1059=0,"",ROUND(C1059/B1059*100,1))</f>
        <v/>
      </c>
      <c r="E1059" s="244"/>
      <c r="F1059" s="247">
        <v>2160202</v>
      </c>
      <c r="G1059">
        <f>SUM(C1059)</f>
        <v>0</v>
      </c>
      <c r="H1059" s="247" t="s">
        <v>656</v>
      </c>
    </row>
    <row r="1060" ht="20.1" customHeight="1" spans="1:8">
      <c r="A1060" s="267" t="s">
        <v>657</v>
      </c>
      <c r="B1060" s="249">
        <f>VLOOKUP(F1060,'[14]表二（旧）'!$F$5:$G$1311,2,FALSE)</f>
        <v>0</v>
      </c>
      <c r="C1060" s="157"/>
      <c r="D1060" s="246" t="str">
        <f>IF(B1060=0,"",ROUND(C1060/B1060*100,1))</f>
        <v/>
      </c>
      <c r="E1060" s="244"/>
      <c r="F1060" s="247">
        <v>2160203</v>
      </c>
      <c r="G1060">
        <f>SUM(C1060)</f>
        <v>0</v>
      </c>
      <c r="H1060" s="247" t="s">
        <v>657</v>
      </c>
    </row>
    <row r="1061" ht="20.1" customHeight="1" spans="1:8">
      <c r="A1061" s="267" t="s">
        <v>868</v>
      </c>
      <c r="B1061" s="249">
        <f>VLOOKUP(F1061,'[14]表二（旧）'!$F$5:$G$1311,2,FALSE)</f>
        <v>0</v>
      </c>
      <c r="C1061" s="157"/>
      <c r="D1061" s="246" t="str">
        <f>IF(B1061=0,"",ROUND(C1061/B1061*100,1))</f>
        <v/>
      </c>
      <c r="E1061" s="244"/>
      <c r="F1061" s="247">
        <v>2160216</v>
      </c>
      <c r="G1061">
        <f>SUM(C1061)</f>
        <v>0</v>
      </c>
      <c r="H1061" s="247" t="s">
        <v>868</v>
      </c>
    </row>
    <row r="1062" ht="20.1" customHeight="1" spans="1:8">
      <c r="A1062" s="267" t="s">
        <v>869</v>
      </c>
      <c r="B1062" s="249">
        <f>VLOOKUP(F1062,'[14]表二（旧）'!$F$5:$G$1311,2,FALSE)</f>
        <v>0</v>
      </c>
      <c r="C1062" s="157"/>
      <c r="D1062" s="246" t="str">
        <f>IF(B1062=0,"",ROUND(C1062/B1062*100,1))</f>
        <v/>
      </c>
      <c r="E1062" s="244"/>
      <c r="F1062" s="247">
        <v>2160217</v>
      </c>
      <c r="G1062">
        <f>SUM(C1062)</f>
        <v>0</v>
      </c>
      <c r="H1062" s="247" t="s">
        <v>869</v>
      </c>
    </row>
    <row r="1063" ht="20.1" customHeight="1" spans="1:8">
      <c r="A1063" s="267" t="s">
        <v>870</v>
      </c>
      <c r="B1063" s="249">
        <f>VLOOKUP(F1063,'[14]表二（旧）'!$F$5:$G$1311,2,FALSE)</f>
        <v>0</v>
      </c>
      <c r="C1063" s="157"/>
      <c r="D1063" s="246" t="str">
        <f>IF(B1063=0,"",ROUND(C1063/B1063*100,1))</f>
        <v/>
      </c>
      <c r="E1063" s="244"/>
      <c r="F1063" s="247">
        <v>2160218</v>
      </c>
      <c r="G1063">
        <f>SUM(C1063)</f>
        <v>0</v>
      </c>
      <c r="H1063" s="247" t="s">
        <v>870</v>
      </c>
    </row>
    <row r="1064" ht="20.1" customHeight="1" spans="1:8">
      <c r="A1064" s="267" t="s">
        <v>871</v>
      </c>
      <c r="B1064" s="249">
        <f>VLOOKUP(F1064,'[14]表二（旧）'!$F$5:$G$1311,2,FALSE)</f>
        <v>0</v>
      </c>
      <c r="C1064" s="157"/>
      <c r="D1064" s="246" t="str">
        <f>IF(B1064=0,"",ROUND(C1064/B1064*100,1))</f>
        <v/>
      </c>
      <c r="E1064" s="244"/>
      <c r="F1064" s="247">
        <v>2160219</v>
      </c>
      <c r="G1064">
        <f>SUM(C1064)</f>
        <v>0</v>
      </c>
      <c r="H1064" s="247" t="s">
        <v>871</v>
      </c>
    </row>
    <row r="1065" ht="20.1" customHeight="1" spans="1:8">
      <c r="A1065" s="267" t="s">
        <v>658</v>
      </c>
      <c r="B1065" s="249">
        <f>VLOOKUP(F1065,'[14]表二（旧）'!$F$5:$G$1311,2,FALSE)</f>
        <v>0</v>
      </c>
      <c r="C1065" s="157"/>
      <c r="D1065" s="246" t="str">
        <f>IF(B1065=0,"",ROUND(C1065/B1065*100,1))</f>
        <v/>
      </c>
      <c r="E1065" s="244"/>
      <c r="F1065" s="247">
        <v>2160250</v>
      </c>
      <c r="G1065">
        <f>SUM(C1065)</f>
        <v>0</v>
      </c>
      <c r="H1065" s="247" t="s">
        <v>658</v>
      </c>
    </row>
    <row r="1066" ht="20.1" customHeight="1" spans="1:8">
      <c r="A1066" s="267" t="s">
        <v>872</v>
      </c>
      <c r="B1066" s="249">
        <f>VLOOKUP(F1066,'[14]表二（旧）'!$F$5:$G$1311,2,FALSE)</f>
        <v>712</v>
      </c>
      <c r="C1066" s="157">
        <v>571</v>
      </c>
      <c r="D1066" s="246">
        <f>IF(B1066=0,"",ROUND(C1066/B1066*100,1))</f>
        <v>80.2</v>
      </c>
      <c r="E1066" s="244"/>
      <c r="F1066" s="247">
        <v>2160299</v>
      </c>
      <c r="G1066">
        <f>SUM(C1066)</f>
        <v>571</v>
      </c>
      <c r="H1066" s="247" t="s">
        <v>872</v>
      </c>
    </row>
    <row r="1067" ht="20.1" customHeight="1" spans="1:8">
      <c r="A1067" s="267" t="s">
        <v>873</v>
      </c>
      <c r="B1067" s="245">
        <f>SUM(B1068:B1072)</f>
        <v>189</v>
      </c>
      <c r="C1067" s="245">
        <f>SUM(C1068:C1072)</f>
        <v>0</v>
      </c>
      <c r="D1067" s="246">
        <f>IF(B1067=0,"",ROUND(C1067/B1067*100,1))</f>
        <v>0</v>
      </c>
      <c r="E1067" s="244"/>
      <c r="F1067" s="247">
        <v>21606</v>
      </c>
      <c r="G1067">
        <f>SUM(C1067)</f>
        <v>0</v>
      </c>
      <c r="H1067" s="247" t="s">
        <v>873</v>
      </c>
    </row>
    <row r="1068" ht="20.1" customHeight="1" spans="1:8">
      <c r="A1068" s="267" t="s">
        <v>655</v>
      </c>
      <c r="B1068" s="249">
        <f>VLOOKUP(F1068,'[14]表二（旧）'!$F$5:$G$1311,2,FALSE)</f>
        <v>0</v>
      </c>
      <c r="C1068" s="157"/>
      <c r="D1068" s="246" t="str">
        <f>IF(B1068=0,"",ROUND(C1068/B1068*100,1))</f>
        <v/>
      </c>
      <c r="E1068" s="244"/>
      <c r="F1068" s="247">
        <v>2160601</v>
      </c>
      <c r="G1068">
        <f>SUM(C1068)</f>
        <v>0</v>
      </c>
      <c r="H1068" s="247" t="s">
        <v>655</v>
      </c>
    </row>
    <row r="1069" ht="20.1" customHeight="1" spans="1:8">
      <c r="A1069" s="267" t="s">
        <v>656</v>
      </c>
      <c r="B1069" s="249">
        <f>VLOOKUP(F1069,'[14]表二（旧）'!$F$5:$G$1311,2,FALSE)</f>
        <v>0</v>
      </c>
      <c r="C1069" s="157"/>
      <c r="D1069" s="246" t="str">
        <f>IF(B1069=0,"",ROUND(C1069/B1069*100,1))</f>
        <v/>
      </c>
      <c r="E1069" s="244"/>
      <c r="F1069" s="247">
        <v>2160602</v>
      </c>
      <c r="G1069">
        <f>SUM(C1069)</f>
        <v>0</v>
      </c>
      <c r="H1069" s="247" t="s">
        <v>656</v>
      </c>
    </row>
    <row r="1070" ht="20.1" customHeight="1" spans="1:8">
      <c r="A1070" s="267" t="s">
        <v>657</v>
      </c>
      <c r="B1070" s="249">
        <f>VLOOKUP(F1070,'[14]表二（旧）'!$F$5:$G$1311,2,FALSE)</f>
        <v>0</v>
      </c>
      <c r="C1070" s="157"/>
      <c r="D1070" s="246" t="str">
        <f>IF(B1070=0,"",ROUND(C1070/B1070*100,1))</f>
        <v/>
      </c>
      <c r="E1070" s="244"/>
      <c r="F1070" s="247">
        <v>2160603</v>
      </c>
      <c r="G1070">
        <f>SUM(C1070)</f>
        <v>0</v>
      </c>
      <c r="H1070" s="247" t="s">
        <v>657</v>
      </c>
    </row>
    <row r="1071" ht="20.1" customHeight="1" spans="1:8">
      <c r="A1071" s="267" t="s">
        <v>874</v>
      </c>
      <c r="B1071" s="249">
        <f>VLOOKUP(F1071,'[14]表二（旧）'!$F$5:$G$1311,2,FALSE)</f>
        <v>0</v>
      </c>
      <c r="C1071" s="157"/>
      <c r="D1071" s="246" t="str">
        <f>IF(B1071=0,"",ROUND(C1071/B1071*100,1))</f>
        <v/>
      </c>
      <c r="E1071" s="244"/>
      <c r="F1071" s="247">
        <v>2160607</v>
      </c>
      <c r="G1071">
        <f>SUM(C1071)</f>
        <v>0</v>
      </c>
      <c r="H1071" s="247" t="s">
        <v>874</v>
      </c>
    </row>
    <row r="1072" ht="20.1" customHeight="1" spans="1:8">
      <c r="A1072" s="267" t="s">
        <v>875</v>
      </c>
      <c r="B1072" s="249">
        <f>VLOOKUP(F1072,'[14]表二（旧）'!$F$5:$G$1311,2,FALSE)</f>
        <v>189</v>
      </c>
      <c r="C1072" s="157"/>
      <c r="D1072" s="246">
        <f>IF(B1072=0,"",ROUND(C1072/B1072*100,1))</f>
        <v>0</v>
      </c>
      <c r="E1072" s="244"/>
      <c r="F1072" s="247">
        <v>2160699</v>
      </c>
      <c r="G1072">
        <f>SUM(C1072)</f>
        <v>0</v>
      </c>
      <c r="H1072" s="247" t="s">
        <v>875</v>
      </c>
    </row>
    <row r="1073" ht="20.1" customHeight="1" spans="1:8">
      <c r="A1073" s="267" t="s">
        <v>876</v>
      </c>
      <c r="B1073" s="245">
        <f>SUM(B1074:B1075)</f>
        <v>456</v>
      </c>
      <c r="C1073" s="245">
        <f>SUM(C1074:C1075)</f>
        <v>1213</v>
      </c>
      <c r="D1073" s="246">
        <f>IF(B1073=0,"",ROUND(C1073/B1073*100,1))</f>
        <v>266</v>
      </c>
      <c r="E1073" s="244"/>
      <c r="F1073" s="247">
        <v>21699</v>
      </c>
      <c r="G1073">
        <f>SUM(C1073)</f>
        <v>1213</v>
      </c>
      <c r="H1073" s="247" t="s">
        <v>876</v>
      </c>
    </row>
    <row r="1074" ht="20.1" customHeight="1" spans="1:8">
      <c r="A1074" s="267" t="s">
        <v>877</v>
      </c>
      <c r="B1074" s="249">
        <f>VLOOKUP(F1074,'[14]表二（旧）'!$F$5:$G$1311,2,FALSE)</f>
        <v>0</v>
      </c>
      <c r="C1074" s="157"/>
      <c r="D1074" s="246" t="str">
        <f>IF(B1074=0,"",ROUND(C1074/B1074*100,1))</f>
        <v/>
      </c>
      <c r="E1074" s="244"/>
      <c r="F1074" s="247">
        <v>2169901</v>
      </c>
      <c r="G1074">
        <f>SUM(C1074)</f>
        <v>0</v>
      </c>
      <c r="H1074" s="247" t="s">
        <v>877</v>
      </c>
    </row>
    <row r="1075" ht="20.1" customHeight="1" spans="1:8">
      <c r="A1075" s="267" t="s">
        <v>878</v>
      </c>
      <c r="B1075" s="249">
        <f>VLOOKUP(F1075,'[14]表二（旧）'!$F$5:$G$1311,2,FALSE)</f>
        <v>456</v>
      </c>
      <c r="C1075" s="157">
        <v>1213</v>
      </c>
      <c r="D1075" s="246">
        <f>IF(B1075=0,"",ROUND(C1075/B1075*100,1))</f>
        <v>266</v>
      </c>
      <c r="E1075" s="244"/>
      <c r="F1075" s="247">
        <v>2169999</v>
      </c>
      <c r="G1075">
        <f>SUM(C1075)</f>
        <v>1213</v>
      </c>
      <c r="H1075" s="247" t="s">
        <v>878</v>
      </c>
    </row>
    <row r="1076" ht="20.1" customHeight="1" spans="1:8">
      <c r="A1076" s="267" t="s">
        <v>879</v>
      </c>
      <c r="B1076" s="245">
        <f>SUM(B1077,B1084,B1090,)</f>
        <v>100</v>
      </c>
      <c r="C1076" s="245">
        <f>SUM(C1077,C1084,C1090,)</f>
        <v>0</v>
      </c>
      <c r="D1076" s="246">
        <f>IF(B1076=0,"",ROUND(C1076/B1076*100,1))</f>
        <v>0</v>
      </c>
      <c r="E1076" s="244"/>
      <c r="F1076" s="247">
        <v>217</v>
      </c>
      <c r="G1076">
        <f>SUM(C1076)</f>
        <v>0</v>
      </c>
      <c r="H1076" s="247" t="s">
        <v>879</v>
      </c>
    </row>
    <row r="1077" ht="20.1" customHeight="1" spans="1:8">
      <c r="A1077" s="267" t="s">
        <v>880</v>
      </c>
      <c r="B1077" s="245">
        <f>SUM(B1078:B1083)</f>
        <v>0</v>
      </c>
      <c r="C1077" s="245">
        <f>SUM(C1078:C1083)</f>
        <v>0</v>
      </c>
      <c r="D1077" s="246" t="str">
        <f>IF(B1077=0,"",ROUND(C1077/B1077*100,1))</f>
        <v/>
      </c>
      <c r="E1077" s="244"/>
      <c r="F1077" s="247">
        <v>21701</v>
      </c>
      <c r="G1077">
        <f>SUM(C1077)</f>
        <v>0</v>
      </c>
      <c r="H1077" s="247" t="s">
        <v>880</v>
      </c>
    </row>
    <row r="1078" ht="20.1" customHeight="1" spans="1:8">
      <c r="A1078" s="267" t="s">
        <v>655</v>
      </c>
      <c r="B1078" s="249">
        <f>VLOOKUP(F1078,'[14]表二（旧）'!$F$5:$G$1311,2,FALSE)</f>
        <v>0</v>
      </c>
      <c r="C1078" s="157"/>
      <c r="D1078" s="246" t="str">
        <f>IF(B1078=0,"",ROUND(C1078/B1078*100,1))</f>
        <v/>
      </c>
      <c r="E1078" s="244"/>
      <c r="F1078" s="247">
        <v>2170101</v>
      </c>
      <c r="G1078">
        <f>SUM(C1078)</f>
        <v>0</v>
      </c>
      <c r="H1078" s="247" t="s">
        <v>655</v>
      </c>
    </row>
    <row r="1079" ht="20.1" customHeight="1" spans="1:8">
      <c r="A1079" s="267" t="s">
        <v>656</v>
      </c>
      <c r="B1079" s="249">
        <f>VLOOKUP(F1079,'[14]表二（旧）'!$F$5:$G$1311,2,FALSE)</f>
        <v>0</v>
      </c>
      <c r="C1079" s="157"/>
      <c r="D1079" s="246" t="str">
        <f>IF(B1079=0,"",ROUND(C1079/B1079*100,1))</f>
        <v/>
      </c>
      <c r="E1079" s="244"/>
      <c r="F1079" s="247">
        <v>2170102</v>
      </c>
      <c r="G1079">
        <f>SUM(C1079)</f>
        <v>0</v>
      </c>
      <c r="H1079" s="247" t="s">
        <v>656</v>
      </c>
    </row>
    <row r="1080" ht="20.1" customHeight="1" spans="1:8">
      <c r="A1080" s="267" t="s">
        <v>657</v>
      </c>
      <c r="B1080" s="249">
        <f>VLOOKUP(F1080,'[14]表二（旧）'!$F$5:$G$1311,2,FALSE)</f>
        <v>0</v>
      </c>
      <c r="C1080" s="157"/>
      <c r="D1080" s="246" t="str">
        <f>IF(B1080=0,"",ROUND(C1080/B1080*100,1))</f>
        <v/>
      </c>
      <c r="E1080" s="244"/>
      <c r="F1080" s="247">
        <v>2170103</v>
      </c>
      <c r="G1080">
        <f>SUM(C1080)</f>
        <v>0</v>
      </c>
      <c r="H1080" s="247" t="s">
        <v>657</v>
      </c>
    </row>
    <row r="1081" ht="20.1" customHeight="1" spans="1:8">
      <c r="A1081" s="267" t="s">
        <v>881</v>
      </c>
      <c r="B1081" s="249">
        <f>VLOOKUP(F1081,'[14]表二（旧）'!$F$5:$G$1311,2,FALSE)</f>
        <v>0</v>
      </c>
      <c r="C1081" s="157"/>
      <c r="D1081" s="246" t="str">
        <f>IF(B1081=0,"",ROUND(C1081/B1081*100,1))</f>
        <v/>
      </c>
      <c r="E1081" s="244"/>
      <c r="F1081" s="247">
        <v>2170104</v>
      </c>
      <c r="G1081">
        <f>SUM(C1081)</f>
        <v>0</v>
      </c>
      <c r="H1081" s="247" t="s">
        <v>881</v>
      </c>
    </row>
    <row r="1082" ht="20.1" customHeight="1" spans="1:8">
      <c r="A1082" s="267" t="s">
        <v>658</v>
      </c>
      <c r="B1082" s="249">
        <f>VLOOKUP(F1082,'[14]表二（旧）'!$F$5:$G$1311,2,FALSE)</f>
        <v>0</v>
      </c>
      <c r="C1082" s="157"/>
      <c r="D1082" s="246" t="str">
        <f>IF(B1082=0,"",ROUND(C1082/B1082*100,1))</f>
        <v/>
      </c>
      <c r="E1082" s="244"/>
      <c r="F1082" s="247">
        <v>2170150</v>
      </c>
      <c r="G1082">
        <f>SUM(C1082)</f>
        <v>0</v>
      </c>
      <c r="H1082" s="247" t="s">
        <v>658</v>
      </c>
    </row>
    <row r="1083" ht="20.1" customHeight="1" spans="1:8">
      <c r="A1083" s="267" t="s">
        <v>882</v>
      </c>
      <c r="B1083" s="249">
        <f>VLOOKUP(F1083,'[14]表二（旧）'!$F$5:$G$1311,2,FALSE)</f>
        <v>0</v>
      </c>
      <c r="C1083" s="157"/>
      <c r="D1083" s="246" t="str">
        <f>IF(B1083=0,"",ROUND(C1083/B1083*100,1))</f>
        <v/>
      </c>
      <c r="E1083" s="244"/>
      <c r="F1083" s="247">
        <v>2170199</v>
      </c>
      <c r="G1083">
        <f>SUM(C1083)</f>
        <v>0</v>
      </c>
      <c r="H1083" s="247" t="s">
        <v>882</v>
      </c>
    </row>
    <row r="1084" ht="20.1" customHeight="1" spans="1:8">
      <c r="A1084" s="267" t="s">
        <v>883</v>
      </c>
      <c r="B1084" s="245">
        <f>SUM(B1085:B1089)</f>
        <v>100</v>
      </c>
      <c r="C1084" s="245">
        <f>SUM(C1085:C1089)</f>
        <v>0</v>
      </c>
      <c r="D1084" s="246">
        <f>IF(B1084=0,"",ROUND(C1084/B1084*100,1))</f>
        <v>0</v>
      </c>
      <c r="E1084" s="244"/>
      <c r="F1084" s="247">
        <v>21703</v>
      </c>
      <c r="G1084">
        <f>SUM(C1084)</f>
        <v>0</v>
      </c>
      <c r="H1084" s="247" t="s">
        <v>883</v>
      </c>
    </row>
    <row r="1085" ht="20.1" customHeight="1" spans="1:8">
      <c r="A1085" s="267" t="s">
        <v>884</v>
      </c>
      <c r="B1085" s="249">
        <f>VLOOKUP(F1085,'[14]表二（旧）'!$F$5:$G$1311,2,FALSE)</f>
        <v>0</v>
      </c>
      <c r="C1085" s="157"/>
      <c r="D1085" s="246" t="str">
        <f>IF(B1085=0,"",ROUND(C1085/B1085*100,1))</f>
        <v/>
      </c>
      <c r="E1085" s="244"/>
      <c r="F1085" s="247">
        <v>2170301</v>
      </c>
      <c r="G1085">
        <f>SUM(C1085)</f>
        <v>0</v>
      </c>
      <c r="H1085" s="247" t="s">
        <v>884</v>
      </c>
    </row>
    <row r="1086" ht="20.1" customHeight="1" spans="1:8">
      <c r="A1086" s="268" t="s">
        <v>885</v>
      </c>
      <c r="B1086" s="249">
        <f>VLOOKUP(F1086,'[14]表二（旧）'!$F$5:$G$1311,2,FALSE)</f>
        <v>0</v>
      </c>
      <c r="C1086" s="157"/>
      <c r="D1086" s="246" t="str">
        <f>IF(B1086=0,"",ROUND(C1086/B1086*100,1))</f>
        <v/>
      </c>
      <c r="E1086" s="244"/>
      <c r="F1086" s="247">
        <v>2170302</v>
      </c>
      <c r="G1086">
        <f>SUM(C1086)</f>
        <v>0</v>
      </c>
      <c r="H1086" s="247" t="s">
        <v>885</v>
      </c>
    </row>
    <row r="1087" ht="20.1" customHeight="1" spans="1:8">
      <c r="A1087" s="267" t="s">
        <v>886</v>
      </c>
      <c r="B1087" s="249">
        <f>VLOOKUP(F1087,'[14]表二（旧）'!$F$5:$G$1311,2,FALSE)</f>
        <v>0</v>
      </c>
      <c r="C1087" s="157"/>
      <c r="D1087" s="246" t="str">
        <f>IF(B1087=0,"",ROUND(C1087/B1087*100,1))</f>
        <v/>
      </c>
      <c r="E1087" s="244"/>
      <c r="F1087" s="247">
        <v>2170303</v>
      </c>
      <c r="G1087">
        <f>SUM(C1087)</f>
        <v>0</v>
      </c>
      <c r="H1087" s="247" t="s">
        <v>886</v>
      </c>
    </row>
    <row r="1088" ht="20.1" customHeight="1" spans="1:8">
      <c r="A1088" s="267" t="s">
        <v>887</v>
      </c>
      <c r="B1088" s="249">
        <f>VLOOKUP(F1088,'[14]表二（旧）'!$F$5:$G$1311,2,FALSE)</f>
        <v>0</v>
      </c>
      <c r="C1088" s="157"/>
      <c r="D1088" s="246" t="str">
        <f>IF(B1088=0,"",ROUND(C1088/B1088*100,1))</f>
        <v/>
      </c>
      <c r="E1088" s="244"/>
      <c r="F1088" s="247">
        <v>2170304</v>
      </c>
      <c r="G1088">
        <f>SUM(C1088)</f>
        <v>0</v>
      </c>
      <c r="H1088" s="247" t="s">
        <v>887</v>
      </c>
    </row>
    <row r="1089" ht="20.1" customHeight="1" spans="1:8">
      <c r="A1089" s="267" t="s">
        <v>888</v>
      </c>
      <c r="B1089" s="249">
        <f>VLOOKUP(F1089,'[14]表二（旧）'!$F$5:$G$1311,2,FALSE)</f>
        <v>100</v>
      </c>
      <c r="C1089" s="157"/>
      <c r="D1089" s="246">
        <f>IF(B1089=0,"",ROUND(C1089/B1089*100,1))</f>
        <v>0</v>
      </c>
      <c r="E1089" s="244"/>
      <c r="F1089" s="247">
        <v>2170399</v>
      </c>
      <c r="G1089">
        <f>SUM(C1089)</f>
        <v>0</v>
      </c>
      <c r="H1089" s="247" t="s">
        <v>888</v>
      </c>
    </row>
    <row r="1090" ht="20.1" customHeight="1" spans="1:8">
      <c r="A1090" s="267" t="s">
        <v>889</v>
      </c>
      <c r="B1090" s="249">
        <f>VLOOKUP(F1090,'[14]表二（旧）'!$F$5:$G$1311,2,FALSE)</f>
        <v>0</v>
      </c>
      <c r="C1090" s="157"/>
      <c r="D1090" s="246" t="str">
        <f>IF(B1090=0,"",ROUND(C1090/B1090*100,1))</f>
        <v/>
      </c>
      <c r="E1090" s="244"/>
      <c r="F1090" s="247">
        <v>21799</v>
      </c>
      <c r="G1090">
        <f>SUM(C1090)</f>
        <v>0</v>
      </c>
      <c r="H1090" s="247" t="s">
        <v>889</v>
      </c>
    </row>
    <row r="1091" ht="20.1" customHeight="1" spans="1:8">
      <c r="A1091" s="267" t="s">
        <v>890</v>
      </c>
      <c r="B1091" s="245">
        <f>SUM(B1092:B1100)</f>
        <v>0</v>
      </c>
      <c r="C1091" s="245">
        <f>SUM(C1092:C1100)</f>
        <v>0</v>
      </c>
      <c r="D1091" s="246" t="str">
        <f>IF(B1091=0,"",ROUND(C1091/B1091*100,1))</f>
        <v/>
      </c>
      <c r="E1091" s="244"/>
      <c r="F1091" s="247">
        <v>219</v>
      </c>
      <c r="G1091">
        <f>SUM(C1091)</f>
        <v>0</v>
      </c>
      <c r="H1091" s="247" t="s">
        <v>890</v>
      </c>
    </row>
    <row r="1092" ht="20.1" customHeight="1" spans="1:8">
      <c r="A1092" s="267" t="s">
        <v>891</v>
      </c>
      <c r="B1092" s="249">
        <f>VLOOKUP(F1092,'[14]表二（旧）'!$F$5:$G$1311,2,FALSE)</f>
        <v>0</v>
      </c>
      <c r="C1092" s="157"/>
      <c r="D1092" s="246" t="str">
        <f>IF(B1092=0,"",ROUND(C1092/B1092*100,1))</f>
        <v/>
      </c>
      <c r="E1092" s="244"/>
      <c r="F1092" s="247">
        <v>21901</v>
      </c>
      <c r="G1092">
        <f>SUM(C1092)</f>
        <v>0</v>
      </c>
      <c r="H1092" s="247" t="s">
        <v>891</v>
      </c>
    </row>
    <row r="1093" ht="20.1" customHeight="1" spans="1:8">
      <c r="A1093" s="267" t="s">
        <v>892</v>
      </c>
      <c r="B1093" s="249">
        <f>VLOOKUP(F1093,'[14]表二（旧）'!$F$5:$G$1311,2,FALSE)</f>
        <v>0</v>
      </c>
      <c r="C1093" s="157"/>
      <c r="D1093" s="246" t="str">
        <f t="shared" ref="D1093:D1156" si="34">IF(B1093=0,"",ROUND(C1093/B1093*100,1))</f>
        <v/>
      </c>
      <c r="E1093" s="244"/>
      <c r="F1093" s="247">
        <v>21902</v>
      </c>
      <c r="G1093">
        <f t="shared" ref="G1093:G1156" si="35">SUM(C1093)</f>
        <v>0</v>
      </c>
      <c r="H1093" s="247" t="s">
        <v>892</v>
      </c>
    </row>
    <row r="1094" ht="20.1" customHeight="1" spans="1:8">
      <c r="A1094" s="267" t="s">
        <v>893</v>
      </c>
      <c r="B1094" s="249">
        <f>VLOOKUP(F1094,'[14]表二（旧）'!$F$5:$G$1311,2,FALSE)</f>
        <v>0</v>
      </c>
      <c r="C1094" s="157"/>
      <c r="D1094" s="246" t="str">
        <f>IF(B1094=0,"",ROUND(C1094/B1094*100,1))</f>
        <v/>
      </c>
      <c r="E1094" s="244"/>
      <c r="F1094" s="247">
        <v>21903</v>
      </c>
      <c r="G1094">
        <f>SUM(C1094)</f>
        <v>0</v>
      </c>
      <c r="H1094" s="247" t="s">
        <v>893</v>
      </c>
    </row>
    <row r="1095" ht="20.1" customHeight="1" spans="1:8">
      <c r="A1095" s="267" t="s">
        <v>894</v>
      </c>
      <c r="B1095" s="249">
        <f>VLOOKUP(F1095,'[14]表二（旧）'!$F$5:$G$1311,2,FALSE)</f>
        <v>0</v>
      </c>
      <c r="C1095" s="157"/>
      <c r="D1095" s="246" t="str">
        <f>IF(B1095=0,"",ROUND(C1095/B1095*100,1))</f>
        <v/>
      </c>
      <c r="E1095" s="244"/>
      <c r="F1095" s="247">
        <v>21904</v>
      </c>
      <c r="G1095">
        <f>SUM(C1095)</f>
        <v>0</v>
      </c>
      <c r="H1095" s="247" t="s">
        <v>894</v>
      </c>
    </row>
    <row r="1096" ht="20.1" customHeight="1" spans="1:8">
      <c r="A1096" s="267" t="s">
        <v>895</v>
      </c>
      <c r="B1096" s="249">
        <f>VLOOKUP(F1096,'[14]表二（旧）'!$F$5:$G$1311,2,FALSE)</f>
        <v>0</v>
      </c>
      <c r="C1096" s="157"/>
      <c r="D1096" s="246" t="str">
        <f>IF(B1096=0,"",ROUND(C1096/B1096*100,1))</f>
        <v/>
      </c>
      <c r="E1096" s="244"/>
      <c r="F1096" s="247">
        <v>21905</v>
      </c>
      <c r="G1096">
        <f>SUM(C1096)</f>
        <v>0</v>
      </c>
      <c r="H1096" s="247" t="s">
        <v>895</v>
      </c>
    </row>
    <row r="1097" ht="20.1" customHeight="1" spans="1:8">
      <c r="A1097" s="267" t="s">
        <v>654</v>
      </c>
      <c r="B1097" s="249">
        <f>VLOOKUP(F1097,'[14]表二（旧）'!$F$5:$G$1311,2,FALSE)</f>
        <v>0</v>
      </c>
      <c r="C1097" s="157"/>
      <c r="D1097" s="246" t="str">
        <f>IF(B1097=0,"",ROUND(C1097/B1097*100,1))</f>
        <v/>
      </c>
      <c r="E1097" s="244"/>
      <c r="F1097" s="247">
        <v>21906</v>
      </c>
      <c r="G1097">
        <f>SUM(C1097)</f>
        <v>0</v>
      </c>
      <c r="H1097" s="247" t="s">
        <v>654</v>
      </c>
    </row>
    <row r="1098" ht="20.1" customHeight="1" spans="1:8">
      <c r="A1098" s="267" t="s">
        <v>896</v>
      </c>
      <c r="B1098" s="249">
        <f>VLOOKUP(F1098,'[14]表二（旧）'!$F$5:$G$1311,2,FALSE)</f>
        <v>0</v>
      </c>
      <c r="C1098" s="157"/>
      <c r="D1098" s="246" t="str">
        <f>IF(B1098=0,"",ROUND(C1098/B1098*100,1))</f>
        <v/>
      </c>
      <c r="E1098" s="244"/>
      <c r="F1098" s="247">
        <v>21907</v>
      </c>
      <c r="G1098">
        <f>SUM(C1098)</f>
        <v>0</v>
      </c>
      <c r="H1098" s="247" t="s">
        <v>896</v>
      </c>
    </row>
    <row r="1099" ht="20.1" customHeight="1" spans="1:8">
      <c r="A1099" s="267" t="s">
        <v>897</v>
      </c>
      <c r="B1099" s="249">
        <f>VLOOKUP(F1099,'[14]表二（旧）'!$F$5:$G$1311,2,FALSE)</f>
        <v>0</v>
      </c>
      <c r="C1099" s="157"/>
      <c r="D1099" s="246" t="str">
        <f>IF(B1099=0,"",ROUND(C1099/B1099*100,1))</f>
        <v/>
      </c>
      <c r="E1099" s="244"/>
      <c r="F1099" s="247">
        <v>21908</v>
      </c>
      <c r="G1099">
        <f>SUM(C1099)</f>
        <v>0</v>
      </c>
      <c r="H1099" s="247" t="s">
        <v>897</v>
      </c>
    </row>
    <row r="1100" ht="20.1" customHeight="1" spans="1:8">
      <c r="A1100" s="267" t="s">
        <v>898</v>
      </c>
      <c r="B1100" s="249">
        <f>VLOOKUP(F1100,'[14]表二（旧）'!$F$5:$G$1311,2,FALSE)</f>
        <v>0</v>
      </c>
      <c r="C1100" s="157"/>
      <c r="D1100" s="246" t="str">
        <f>IF(B1100=0,"",ROUND(C1100/B1100*100,1))</f>
        <v/>
      </c>
      <c r="E1100" s="244"/>
      <c r="F1100" s="247">
        <v>21999</v>
      </c>
      <c r="G1100">
        <f>SUM(C1100)</f>
        <v>0</v>
      </c>
      <c r="H1100" s="247" t="s">
        <v>898</v>
      </c>
    </row>
    <row r="1101" ht="20.1" customHeight="1" spans="1:8">
      <c r="A1101" s="267" t="s">
        <v>899</v>
      </c>
      <c r="B1101" s="245">
        <f>SUM(B1102,B1121,B1140,B1149,B1164,)</f>
        <v>4227</v>
      </c>
      <c r="C1101" s="245">
        <f>SUM(C1102,C1121,C1140,C1149,C1164,)</f>
        <v>3305</v>
      </c>
      <c r="D1101" s="246">
        <f>IF(B1101=0,"",ROUND(C1101/B1101*100,1))</f>
        <v>78.2</v>
      </c>
      <c r="E1101" s="244"/>
      <c r="F1101" s="247">
        <v>220</v>
      </c>
      <c r="G1101">
        <f>SUM(C1101)</f>
        <v>3305</v>
      </c>
      <c r="H1101" s="247" t="s">
        <v>900</v>
      </c>
    </row>
    <row r="1102" ht="20.1" customHeight="1" spans="1:8">
      <c r="A1102" s="267" t="s">
        <v>901</v>
      </c>
      <c r="B1102" s="245">
        <f>SUM(B1103:B1120)</f>
        <v>4029</v>
      </c>
      <c r="C1102" s="245">
        <f>SUM(C1103:C1120)</f>
        <v>3159</v>
      </c>
      <c r="D1102" s="246">
        <f>IF(B1102=0,"",ROUND(C1102/B1102*100,1))</f>
        <v>78.4</v>
      </c>
      <c r="E1102" s="244"/>
      <c r="F1102" s="247">
        <v>22001</v>
      </c>
      <c r="G1102">
        <f>SUM(C1102)</f>
        <v>3159</v>
      </c>
      <c r="H1102" s="247" t="s">
        <v>902</v>
      </c>
    </row>
    <row r="1103" ht="20.1" customHeight="1" spans="1:8">
      <c r="A1103" s="267" t="s">
        <v>655</v>
      </c>
      <c r="B1103" s="249">
        <f>VLOOKUP(F1103,'[14]表二（旧）'!$F$5:$G$1311,2,FALSE)</f>
        <v>362</v>
      </c>
      <c r="C1103" s="157">
        <v>287</v>
      </c>
      <c r="D1103" s="246">
        <f>IF(B1103=0,"",ROUND(C1103/B1103*100,1))</f>
        <v>79.3</v>
      </c>
      <c r="E1103" s="244"/>
      <c r="F1103" s="247">
        <v>2200101</v>
      </c>
      <c r="G1103">
        <f>SUM(C1103)</f>
        <v>287</v>
      </c>
      <c r="H1103" s="247" t="s">
        <v>655</v>
      </c>
    </row>
    <row r="1104" ht="20.1" customHeight="1" spans="1:8">
      <c r="A1104" s="267" t="s">
        <v>656</v>
      </c>
      <c r="B1104" s="249">
        <f>VLOOKUP(F1104,'[14]表二（旧）'!$F$5:$G$1311,2,FALSE)</f>
        <v>283</v>
      </c>
      <c r="C1104" s="157">
        <v>197</v>
      </c>
      <c r="D1104" s="246">
        <f>IF(B1104=0,"",ROUND(C1104/B1104*100,1))</f>
        <v>69.6</v>
      </c>
      <c r="E1104" s="244"/>
      <c r="F1104" s="247">
        <v>2200102</v>
      </c>
      <c r="G1104">
        <f>SUM(C1104)</f>
        <v>197</v>
      </c>
      <c r="H1104" s="247" t="s">
        <v>656</v>
      </c>
    </row>
    <row r="1105" ht="20.1" customHeight="1" spans="1:8">
      <c r="A1105" s="267" t="s">
        <v>657</v>
      </c>
      <c r="B1105" s="249">
        <f>VLOOKUP(F1105,'[14]表二（旧）'!$F$5:$G$1311,2,FALSE)</f>
        <v>0</v>
      </c>
      <c r="C1105" s="157"/>
      <c r="D1105" s="246" t="str">
        <f>IF(B1105=0,"",ROUND(C1105/B1105*100,1))</f>
        <v/>
      </c>
      <c r="E1105" s="244"/>
      <c r="F1105" s="247">
        <v>2200103</v>
      </c>
      <c r="G1105">
        <f>SUM(C1105)</f>
        <v>0</v>
      </c>
      <c r="H1105" s="247" t="s">
        <v>657</v>
      </c>
    </row>
    <row r="1106" ht="20.1" customHeight="1" spans="1:8">
      <c r="A1106" s="267" t="s">
        <v>903</v>
      </c>
      <c r="B1106" s="249">
        <f>VLOOKUP(F1106,'[14]表二（旧）'!$F$5:$G$1311,2,FALSE)</f>
        <v>1014</v>
      </c>
      <c r="C1106" s="157">
        <v>656</v>
      </c>
      <c r="D1106" s="246">
        <f>IF(B1106=0,"",ROUND(C1106/B1106*100,1))</f>
        <v>64.7</v>
      </c>
      <c r="E1106" s="244"/>
      <c r="F1106" s="247">
        <v>2200104</v>
      </c>
      <c r="G1106">
        <f>SUM(C1106)</f>
        <v>656</v>
      </c>
      <c r="H1106" s="247" t="s">
        <v>904</v>
      </c>
    </row>
    <row r="1107" ht="20.1" customHeight="1" spans="1:8">
      <c r="A1107" s="267" t="s">
        <v>905</v>
      </c>
      <c r="B1107" s="249">
        <f>VLOOKUP(F1107,'[14]表二（旧）'!$F$5:$G$1311,2,FALSE)</f>
        <v>0</v>
      </c>
      <c r="C1107" s="157"/>
      <c r="D1107" s="246" t="str">
        <f>IF(B1107=0,"",ROUND(C1107/B1107*100,1))</f>
        <v/>
      </c>
      <c r="E1107" s="244"/>
      <c r="F1107" s="247">
        <v>2200105</v>
      </c>
      <c r="G1107">
        <f>SUM(C1107)</f>
        <v>0</v>
      </c>
      <c r="H1107" s="247" t="s">
        <v>905</v>
      </c>
    </row>
    <row r="1108" ht="20.1" customHeight="1" spans="1:8">
      <c r="A1108" s="267" t="s">
        <v>906</v>
      </c>
      <c r="B1108" s="249">
        <f>VLOOKUP(F1108,'[14]表二（旧）'!$F$5:$G$1311,2,FALSE)</f>
        <v>195</v>
      </c>
      <c r="C1108" s="157">
        <v>120</v>
      </c>
      <c r="D1108" s="246">
        <f>IF(B1108=0,"",ROUND(C1108/B1108*100,1))</f>
        <v>61.5</v>
      </c>
      <c r="E1108" s="244"/>
      <c r="F1108" s="247">
        <v>2200106</v>
      </c>
      <c r="G1108">
        <f>SUM(C1108)</f>
        <v>120</v>
      </c>
      <c r="H1108" s="247" t="s">
        <v>906</v>
      </c>
    </row>
    <row r="1109" ht="20.1" customHeight="1" spans="1:8">
      <c r="A1109" s="267" t="s">
        <v>907</v>
      </c>
      <c r="B1109" s="249">
        <f>VLOOKUP(F1109,'[14]表二（旧）'!$F$5:$G$1311,2,FALSE)</f>
        <v>0</v>
      </c>
      <c r="C1109" s="157"/>
      <c r="D1109" s="246" t="str">
        <f>IF(B1109=0,"",ROUND(C1109/B1109*100,1))</f>
        <v/>
      </c>
      <c r="E1109" s="244"/>
      <c r="F1109" s="247">
        <v>2200107</v>
      </c>
      <c r="G1109">
        <f>SUM(C1109)</f>
        <v>0</v>
      </c>
      <c r="H1109" s="247" t="s">
        <v>908</v>
      </c>
    </row>
    <row r="1110" ht="20.1" customHeight="1" spans="1:8">
      <c r="A1110" s="267" t="s">
        <v>909</v>
      </c>
      <c r="B1110" s="249">
        <f>VLOOKUP(F1110,'[14]表二（旧）'!$F$5:$G$1311,2,FALSE)</f>
        <v>0</v>
      </c>
      <c r="C1110" s="157">
        <v>328</v>
      </c>
      <c r="D1110" s="246" t="str">
        <f>IF(B1110=0,"",ROUND(C1110/B1110*100,1))</f>
        <v/>
      </c>
      <c r="E1110" s="244"/>
      <c r="F1110" s="247">
        <v>2200108</v>
      </c>
      <c r="G1110">
        <f>SUM(C1110)</f>
        <v>328</v>
      </c>
      <c r="H1110" s="247" t="s">
        <v>910</v>
      </c>
    </row>
    <row r="1111" ht="20.1" customHeight="1" spans="1:8">
      <c r="A1111" s="267" t="s">
        <v>911</v>
      </c>
      <c r="B1111" s="249">
        <f>VLOOKUP(F1111,'[14]表二（旧）'!$F$5:$G$1311,2,FALSE)</f>
        <v>0</v>
      </c>
      <c r="C1111" s="157"/>
      <c r="D1111" s="246" t="str">
        <f>IF(B1111=0,"",ROUND(C1111/B1111*100,1))</f>
        <v/>
      </c>
      <c r="E1111" s="244"/>
      <c r="F1111" s="247">
        <v>2200109</v>
      </c>
      <c r="G1111">
        <f>SUM(C1111)</f>
        <v>0</v>
      </c>
      <c r="H1111" s="247" t="s">
        <v>912</v>
      </c>
    </row>
    <row r="1112" ht="20.1" customHeight="1" spans="1:8">
      <c r="A1112" s="267" t="s">
        <v>913</v>
      </c>
      <c r="B1112" s="249">
        <f>VLOOKUP(F1112,'[14]表二（旧）'!$F$5:$G$1311,2,FALSE)</f>
        <v>590</v>
      </c>
      <c r="C1112" s="157"/>
      <c r="D1112" s="246">
        <f>IF(B1112=0,"",ROUND(C1112/B1112*100,1))</f>
        <v>0</v>
      </c>
      <c r="E1112" s="244"/>
      <c r="F1112" s="247">
        <v>2200110</v>
      </c>
      <c r="G1112">
        <f>SUM(C1112)</f>
        <v>0</v>
      </c>
      <c r="H1112" s="247" t="s">
        <v>913</v>
      </c>
    </row>
    <row r="1113" ht="20.1" customHeight="1" spans="1:8">
      <c r="A1113" s="267" t="s">
        <v>914</v>
      </c>
      <c r="B1113" s="249">
        <f>VLOOKUP(F1113,'[14]表二（旧）'!$F$5:$G$1311,2,FALSE)</f>
        <v>0</v>
      </c>
      <c r="C1113" s="157"/>
      <c r="D1113" s="246" t="str">
        <f>IF(B1113=0,"",ROUND(C1113/B1113*100,1))</f>
        <v/>
      </c>
      <c r="E1113" s="244"/>
      <c r="F1113" s="247">
        <v>2200112</v>
      </c>
      <c r="G1113">
        <f>SUM(C1113)</f>
        <v>0</v>
      </c>
      <c r="H1113" s="247" t="s">
        <v>914</v>
      </c>
    </row>
    <row r="1114" ht="20.1" customHeight="1" spans="1:8">
      <c r="A1114" s="267" t="s">
        <v>915</v>
      </c>
      <c r="B1114" s="249">
        <f>VLOOKUP(F1114,'[14]表二（旧）'!$F$5:$G$1311,2,FALSE)</f>
        <v>0</v>
      </c>
      <c r="C1114" s="157"/>
      <c r="D1114" s="246" t="str">
        <f>IF(B1114=0,"",ROUND(C1114/B1114*100,1))</f>
        <v/>
      </c>
      <c r="E1114" s="244"/>
      <c r="F1114" s="247">
        <v>2200113</v>
      </c>
      <c r="G1114">
        <f>SUM(C1114)</f>
        <v>0</v>
      </c>
      <c r="H1114" s="247" t="s">
        <v>915</v>
      </c>
    </row>
    <row r="1115" ht="20.1" customHeight="1" spans="1:8">
      <c r="A1115" s="267" t="s">
        <v>916</v>
      </c>
      <c r="B1115" s="249">
        <f>VLOOKUP(F1115,'[14]表二（旧）'!$F$5:$G$1311,2,FALSE)</f>
        <v>0</v>
      </c>
      <c r="C1115" s="157"/>
      <c r="D1115" s="246" t="str">
        <f>IF(B1115=0,"",ROUND(C1115/B1115*100,1))</f>
        <v/>
      </c>
      <c r="E1115" s="244"/>
      <c r="F1115" s="247">
        <v>2200114</v>
      </c>
      <c r="G1115">
        <f>SUM(C1115)</f>
        <v>0</v>
      </c>
      <c r="H1115" s="247" t="s">
        <v>916</v>
      </c>
    </row>
    <row r="1116" ht="20.1" customHeight="1" spans="1:8">
      <c r="A1116" s="267" t="s">
        <v>917</v>
      </c>
      <c r="B1116" s="249">
        <f>VLOOKUP(F1116,'[14]表二（旧）'!$F$5:$G$1311,2,FALSE)</f>
        <v>0</v>
      </c>
      <c r="C1116" s="157"/>
      <c r="D1116" s="246" t="str">
        <f>IF(B1116=0,"",ROUND(C1116/B1116*100,1))</f>
        <v/>
      </c>
      <c r="E1116" s="244"/>
      <c r="F1116" s="247">
        <v>2200115</v>
      </c>
      <c r="G1116">
        <f>SUM(C1116)</f>
        <v>0</v>
      </c>
      <c r="H1116" s="247" t="s">
        <v>917</v>
      </c>
    </row>
    <row r="1117" ht="20.1" customHeight="1" spans="1:8">
      <c r="A1117" s="267" t="s">
        <v>918</v>
      </c>
      <c r="B1117" s="249">
        <f>VLOOKUP(F1117,'[14]表二（旧）'!$F$5:$G$1311,2,FALSE)</f>
        <v>0</v>
      </c>
      <c r="C1117" s="157"/>
      <c r="D1117" s="246" t="str">
        <f>IF(B1117=0,"",ROUND(C1117/B1117*100,1))</f>
        <v/>
      </c>
      <c r="E1117" s="244"/>
      <c r="F1117" s="247">
        <v>2200116</v>
      </c>
      <c r="G1117">
        <f>SUM(C1117)</f>
        <v>0</v>
      </c>
      <c r="H1117" s="247" t="s">
        <v>918</v>
      </c>
    </row>
    <row r="1118" ht="20.1" customHeight="1" spans="1:8">
      <c r="A1118" s="267" t="s">
        <v>919</v>
      </c>
      <c r="B1118" s="249">
        <f>VLOOKUP(F1118,'[14]表二（旧）'!$F$5:$G$1311,2,FALSE)</f>
        <v>0</v>
      </c>
      <c r="C1118" s="157"/>
      <c r="D1118" s="246" t="str">
        <f>IF(B1118=0,"",ROUND(C1118/B1118*100,1))</f>
        <v/>
      </c>
      <c r="E1118" s="244"/>
      <c r="F1118" s="247">
        <v>2200119</v>
      </c>
      <c r="G1118">
        <f>SUM(C1118)</f>
        <v>0</v>
      </c>
      <c r="H1118" s="247" t="s">
        <v>919</v>
      </c>
    </row>
    <row r="1119" ht="20.1" customHeight="1" spans="1:8">
      <c r="A1119" s="267" t="s">
        <v>658</v>
      </c>
      <c r="B1119" s="249">
        <f>VLOOKUP(F1119,'[14]表二（旧）'!$F$5:$G$1311,2,FALSE)</f>
        <v>1249</v>
      </c>
      <c r="C1119" s="157">
        <v>1571</v>
      </c>
      <c r="D1119" s="246">
        <f>IF(B1119=0,"",ROUND(C1119/B1119*100,1))</f>
        <v>125.8</v>
      </c>
      <c r="E1119" s="244"/>
      <c r="F1119" s="247">
        <v>2200150</v>
      </c>
      <c r="G1119">
        <f>SUM(C1119)</f>
        <v>1571</v>
      </c>
      <c r="H1119" s="247" t="s">
        <v>658</v>
      </c>
    </row>
    <row r="1120" ht="20.1" customHeight="1" spans="1:8">
      <c r="A1120" s="267" t="s">
        <v>920</v>
      </c>
      <c r="B1120" s="249">
        <f>VLOOKUP(F1120,'[14]表二（旧）'!$F$5:$G$1311,2,FALSE)</f>
        <v>336</v>
      </c>
      <c r="C1120" s="157"/>
      <c r="D1120" s="246">
        <f>IF(B1120=0,"",ROUND(C1120/B1120*100,1))</f>
        <v>0</v>
      </c>
      <c r="E1120" s="244"/>
      <c r="F1120" s="247">
        <v>2200199</v>
      </c>
      <c r="G1120">
        <f>SUM(C1120)</f>
        <v>0</v>
      </c>
      <c r="H1120" s="247" t="s">
        <v>921</v>
      </c>
    </row>
    <row r="1121" ht="20.1" customHeight="1" spans="1:8">
      <c r="A1121" s="267" t="s">
        <v>922</v>
      </c>
      <c r="B1121" s="245">
        <f>SUM(B1122:B1139)</f>
        <v>0</v>
      </c>
      <c r="C1121" s="245">
        <f>SUM(C1122:C1139)</f>
        <v>0</v>
      </c>
      <c r="D1121" s="246" t="str">
        <f>IF(B1121=0,"",ROUND(C1121/B1121*100,1))</f>
        <v/>
      </c>
      <c r="E1121" s="244"/>
      <c r="F1121" s="247">
        <v>22002</v>
      </c>
      <c r="G1121">
        <f>SUM(C1121)</f>
        <v>0</v>
      </c>
      <c r="H1121" s="247" t="s">
        <v>922</v>
      </c>
    </row>
    <row r="1122" ht="20.1" customHeight="1" spans="1:8">
      <c r="A1122" s="267" t="s">
        <v>655</v>
      </c>
      <c r="B1122" s="249">
        <f>VLOOKUP(F1122,'[14]表二（旧）'!$F$5:$G$1311,2,FALSE)</f>
        <v>0</v>
      </c>
      <c r="C1122" s="157"/>
      <c r="D1122" s="246" t="str">
        <f>IF(B1122=0,"",ROUND(C1122/B1122*100,1))</f>
        <v/>
      </c>
      <c r="E1122" s="244"/>
      <c r="F1122" s="247">
        <v>2200201</v>
      </c>
      <c r="G1122">
        <f>SUM(C1122)</f>
        <v>0</v>
      </c>
      <c r="H1122" s="247" t="s">
        <v>655</v>
      </c>
    </row>
    <row r="1123" ht="20.1" customHeight="1" spans="1:8">
      <c r="A1123" s="267" t="s">
        <v>656</v>
      </c>
      <c r="B1123" s="249">
        <f>VLOOKUP(F1123,'[14]表二（旧）'!$F$5:$G$1311,2,FALSE)</f>
        <v>0</v>
      </c>
      <c r="C1123" s="157"/>
      <c r="D1123" s="246" t="str">
        <f>IF(B1123=0,"",ROUND(C1123/B1123*100,1))</f>
        <v/>
      </c>
      <c r="E1123" s="244"/>
      <c r="F1123" s="247">
        <v>2200202</v>
      </c>
      <c r="G1123">
        <f>SUM(C1123)</f>
        <v>0</v>
      </c>
      <c r="H1123" s="247" t="s">
        <v>656</v>
      </c>
    </row>
    <row r="1124" ht="20.1" customHeight="1" spans="1:8">
      <c r="A1124" s="267" t="s">
        <v>657</v>
      </c>
      <c r="B1124" s="249">
        <f>VLOOKUP(F1124,'[14]表二（旧）'!$F$5:$G$1311,2,FALSE)</f>
        <v>0</v>
      </c>
      <c r="C1124" s="157"/>
      <c r="D1124" s="246" t="str">
        <f>IF(B1124=0,"",ROUND(C1124/B1124*100,1))</f>
        <v/>
      </c>
      <c r="E1124" s="244"/>
      <c r="F1124" s="247">
        <v>2200203</v>
      </c>
      <c r="G1124">
        <f>SUM(C1124)</f>
        <v>0</v>
      </c>
      <c r="H1124" s="247" t="s">
        <v>657</v>
      </c>
    </row>
    <row r="1125" ht="20.1" customHeight="1" spans="1:8">
      <c r="A1125" s="267" t="s">
        <v>923</v>
      </c>
      <c r="B1125" s="249">
        <f>VLOOKUP(F1125,'[14]表二（旧）'!$F$5:$G$1311,2,FALSE)</f>
        <v>0</v>
      </c>
      <c r="C1125" s="157"/>
      <c r="D1125" s="246" t="str">
        <f>IF(B1125=0,"",ROUND(C1125/B1125*100,1))</f>
        <v/>
      </c>
      <c r="E1125" s="244"/>
      <c r="F1125" s="247">
        <v>2200204</v>
      </c>
      <c r="G1125">
        <f>SUM(C1125)</f>
        <v>0</v>
      </c>
      <c r="H1125" s="247" t="s">
        <v>923</v>
      </c>
    </row>
    <row r="1126" ht="20.1" customHeight="1" spans="1:8">
      <c r="A1126" s="267" t="s">
        <v>924</v>
      </c>
      <c r="B1126" s="249">
        <f>VLOOKUP(F1126,'[14]表二（旧）'!$F$5:$G$1311,2,FALSE)</f>
        <v>0</v>
      </c>
      <c r="C1126" s="157"/>
      <c r="D1126" s="246" t="str">
        <f>IF(B1126=0,"",ROUND(C1126/B1126*100,1))</f>
        <v/>
      </c>
      <c r="E1126" s="244"/>
      <c r="F1126" s="247">
        <v>2200205</v>
      </c>
      <c r="G1126">
        <f>SUM(C1126)</f>
        <v>0</v>
      </c>
      <c r="H1126" s="247" t="s">
        <v>924</v>
      </c>
    </row>
    <row r="1127" ht="20.1" customHeight="1" spans="1:8">
      <c r="A1127" s="267" t="s">
        <v>925</v>
      </c>
      <c r="B1127" s="249">
        <f>VLOOKUP(F1127,'[14]表二（旧）'!$F$5:$G$1311,2,FALSE)</f>
        <v>0</v>
      </c>
      <c r="C1127" s="157"/>
      <c r="D1127" s="246" t="str">
        <f>IF(B1127=0,"",ROUND(C1127/B1127*100,1))</f>
        <v/>
      </c>
      <c r="E1127" s="244"/>
      <c r="F1127" s="247">
        <v>2200206</v>
      </c>
      <c r="G1127">
        <f>SUM(C1127)</f>
        <v>0</v>
      </c>
      <c r="H1127" s="247" t="s">
        <v>925</v>
      </c>
    </row>
    <row r="1128" ht="20.1" customHeight="1" spans="1:8">
      <c r="A1128" s="267" t="s">
        <v>926</v>
      </c>
      <c r="B1128" s="249">
        <f>VLOOKUP(F1128,'[14]表二（旧）'!$F$5:$G$1311,2,FALSE)</f>
        <v>0</v>
      </c>
      <c r="C1128" s="157"/>
      <c r="D1128" s="246" t="str">
        <f>IF(B1128=0,"",ROUND(C1128/B1128*100,1))</f>
        <v/>
      </c>
      <c r="E1128" s="244"/>
      <c r="F1128" s="247">
        <v>2200207</v>
      </c>
      <c r="G1128">
        <f>SUM(C1128)</f>
        <v>0</v>
      </c>
      <c r="H1128" s="247" t="s">
        <v>926</v>
      </c>
    </row>
    <row r="1129" ht="20.1" customHeight="1" spans="1:8">
      <c r="A1129" s="267" t="s">
        <v>927</v>
      </c>
      <c r="B1129" s="249">
        <f>VLOOKUP(F1129,'[14]表二（旧）'!$F$5:$G$1311,2,FALSE)</f>
        <v>0</v>
      </c>
      <c r="C1129" s="157"/>
      <c r="D1129" s="246" t="str">
        <f>IF(B1129=0,"",ROUND(C1129/B1129*100,1))</f>
        <v/>
      </c>
      <c r="E1129" s="244"/>
      <c r="F1129" s="247">
        <v>2200208</v>
      </c>
      <c r="G1129">
        <f>SUM(C1129)</f>
        <v>0</v>
      </c>
      <c r="H1129" s="247" t="s">
        <v>927</v>
      </c>
    </row>
    <row r="1130" ht="20.1" customHeight="1" spans="1:8">
      <c r="A1130" s="267" t="s">
        <v>928</v>
      </c>
      <c r="B1130" s="249">
        <f>VLOOKUP(F1130,'[14]表二（旧）'!$F$5:$G$1311,2,FALSE)</f>
        <v>0</v>
      </c>
      <c r="C1130" s="157"/>
      <c r="D1130" s="246" t="str">
        <f>IF(B1130=0,"",ROUND(C1130/B1130*100,1))</f>
        <v/>
      </c>
      <c r="E1130" s="244"/>
      <c r="F1130" s="247">
        <v>2200209</v>
      </c>
      <c r="G1130">
        <f>SUM(C1130)</f>
        <v>0</v>
      </c>
      <c r="H1130" s="247" t="s">
        <v>928</v>
      </c>
    </row>
    <row r="1131" ht="20.1" customHeight="1" spans="1:8">
      <c r="A1131" s="267" t="s">
        <v>929</v>
      </c>
      <c r="B1131" s="249">
        <f>VLOOKUP(F1131,'[14]表二（旧）'!$F$5:$G$1311,2,FALSE)</f>
        <v>0</v>
      </c>
      <c r="C1131" s="157"/>
      <c r="D1131" s="246" t="str">
        <f>IF(B1131=0,"",ROUND(C1131/B1131*100,1))</f>
        <v/>
      </c>
      <c r="E1131" s="244"/>
      <c r="F1131" s="247">
        <v>2200210</v>
      </c>
      <c r="G1131">
        <f>SUM(C1131)</f>
        <v>0</v>
      </c>
      <c r="H1131" s="247" t="s">
        <v>929</v>
      </c>
    </row>
    <row r="1132" ht="20.1" customHeight="1" spans="1:8">
      <c r="A1132" s="267" t="s">
        <v>930</v>
      </c>
      <c r="B1132" s="249">
        <f>VLOOKUP(F1132,'[14]表二（旧）'!$F$5:$G$1311,2,FALSE)</f>
        <v>0</v>
      </c>
      <c r="C1132" s="157"/>
      <c r="D1132" s="246" t="str">
        <f>IF(B1132=0,"",ROUND(C1132/B1132*100,1))</f>
        <v/>
      </c>
      <c r="E1132" s="244"/>
      <c r="F1132" s="247">
        <v>2200211</v>
      </c>
      <c r="G1132">
        <f>SUM(C1132)</f>
        <v>0</v>
      </c>
      <c r="H1132" s="247" t="s">
        <v>930</v>
      </c>
    </row>
    <row r="1133" ht="20.1" customHeight="1" spans="1:8">
      <c r="A1133" s="267" t="s">
        <v>931</v>
      </c>
      <c r="B1133" s="249">
        <f>VLOOKUP(F1133,'[14]表二（旧）'!$F$5:$G$1311,2,FALSE)</f>
        <v>0</v>
      </c>
      <c r="C1133" s="157"/>
      <c r="D1133" s="246" t="str">
        <f>IF(B1133=0,"",ROUND(C1133/B1133*100,1))</f>
        <v/>
      </c>
      <c r="E1133" s="244"/>
      <c r="F1133" s="247">
        <v>2200212</v>
      </c>
      <c r="G1133">
        <f>SUM(C1133)</f>
        <v>0</v>
      </c>
      <c r="H1133" s="247" t="s">
        <v>931</v>
      </c>
    </row>
    <row r="1134" ht="20.1" customHeight="1" spans="1:8">
      <c r="A1134" s="267" t="s">
        <v>932</v>
      </c>
      <c r="B1134" s="249">
        <f>VLOOKUP(F1134,'[14]表二（旧）'!$F$5:$G$1311,2,FALSE)</f>
        <v>0</v>
      </c>
      <c r="C1134" s="157"/>
      <c r="D1134" s="246" t="str">
        <f>IF(B1134=0,"",ROUND(C1134/B1134*100,1))</f>
        <v/>
      </c>
      <c r="E1134" s="244"/>
      <c r="F1134" s="247">
        <v>2200213</v>
      </c>
      <c r="G1134">
        <f>SUM(C1134)</f>
        <v>0</v>
      </c>
      <c r="H1134" s="247" t="s">
        <v>932</v>
      </c>
    </row>
    <row r="1135" ht="20.1" customHeight="1" spans="1:8">
      <c r="A1135" s="267" t="s">
        <v>933</v>
      </c>
      <c r="B1135" s="249">
        <f>VLOOKUP(F1135,'[14]表二（旧）'!$F$5:$G$1311,2,FALSE)</f>
        <v>0</v>
      </c>
      <c r="C1135" s="157"/>
      <c r="D1135" s="246" t="str">
        <f>IF(B1135=0,"",ROUND(C1135/B1135*100,1))</f>
        <v/>
      </c>
      <c r="E1135" s="244"/>
      <c r="F1135" s="247">
        <v>2200215</v>
      </c>
      <c r="G1135">
        <f>SUM(C1135)</f>
        <v>0</v>
      </c>
      <c r="H1135" s="247" t="s">
        <v>933</v>
      </c>
    </row>
    <row r="1136" ht="20.1" customHeight="1" spans="1:8">
      <c r="A1136" s="267" t="s">
        <v>934</v>
      </c>
      <c r="B1136" s="249">
        <f>VLOOKUP(F1136,'[14]表二（旧）'!$F$5:$G$1311,2,FALSE)</f>
        <v>0</v>
      </c>
      <c r="C1136" s="157"/>
      <c r="D1136" s="246" t="str">
        <f>IF(B1136=0,"",ROUND(C1136/B1136*100,1))</f>
        <v/>
      </c>
      <c r="E1136" s="244"/>
      <c r="F1136" s="247">
        <v>2200217</v>
      </c>
      <c r="G1136">
        <f>SUM(C1136)</f>
        <v>0</v>
      </c>
      <c r="H1136" s="247" t="s">
        <v>934</v>
      </c>
    </row>
    <row r="1137" ht="20.1" customHeight="1" spans="1:8">
      <c r="A1137" s="267" t="s">
        <v>935</v>
      </c>
      <c r="B1137" s="249">
        <f>VLOOKUP(F1137,'[14]表二（旧）'!$F$5:$G$1311,2,FALSE)</f>
        <v>0</v>
      </c>
      <c r="C1137" s="157"/>
      <c r="D1137" s="246" t="str">
        <f>IF(B1137=0,"",ROUND(C1137/B1137*100,1))</f>
        <v/>
      </c>
      <c r="E1137" s="244"/>
      <c r="F1137" s="247">
        <v>2200218</v>
      </c>
      <c r="G1137">
        <f>SUM(C1137)</f>
        <v>0</v>
      </c>
      <c r="H1137" s="247" t="s">
        <v>935</v>
      </c>
    </row>
    <row r="1138" ht="20.1" customHeight="1" spans="1:8">
      <c r="A1138" s="267" t="s">
        <v>658</v>
      </c>
      <c r="B1138" s="249">
        <f>VLOOKUP(F1138,'[14]表二（旧）'!$F$5:$G$1311,2,FALSE)</f>
        <v>0</v>
      </c>
      <c r="C1138" s="157"/>
      <c r="D1138" s="246" t="str">
        <f>IF(B1138=0,"",ROUND(C1138/B1138*100,1))</f>
        <v/>
      </c>
      <c r="E1138" s="244"/>
      <c r="F1138" s="247">
        <v>2200250</v>
      </c>
      <c r="G1138">
        <f>SUM(C1138)</f>
        <v>0</v>
      </c>
      <c r="H1138" s="247" t="s">
        <v>658</v>
      </c>
    </row>
    <row r="1139" ht="20.1" customHeight="1" spans="1:8">
      <c r="A1139" s="267" t="s">
        <v>936</v>
      </c>
      <c r="B1139" s="249">
        <f>VLOOKUP(F1139,'[14]表二（旧）'!$F$5:$G$1311,2,FALSE)</f>
        <v>0</v>
      </c>
      <c r="C1139" s="157"/>
      <c r="D1139" s="246" t="str">
        <f>IF(B1139=0,"",ROUND(C1139/B1139*100,1))</f>
        <v/>
      </c>
      <c r="E1139" s="244"/>
      <c r="F1139" s="247">
        <v>2200299</v>
      </c>
      <c r="G1139">
        <f>SUM(C1139)</f>
        <v>0</v>
      </c>
      <c r="H1139" s="247" t="s">
        <v>936</v>
      </c>
    </row>
    <row r="1140" ht="20.1" customHeight="1" spans="1:8">
      <c r="A1140" s="267" t="s">
        <v>937</v>
      </c>
      <c r="B1140" s="245">
        <f>SUM(B1141:B1148)</f>
        <v>0</v>
      </c>
      <c r="C1140" s="245">
        <f>SUM(C1141:C1148)</f>
        <v>0</v>
      </c>
      <c r="D1140" s="246" t="str">
        <f>IF(B1140=0,"",ROUND(C1140/B1140*100,1))</f>
        <v/>
      </c>
      <c r="E1140" s="244"/>
      <c r="F1140" s="247">
        <v>22003</v>
      </c>
      <c r="G1140">
        <f>SUM(C1140)</f>
        <v>0</v>
      </c>
      <c r="H1140" s="247" t="s">
        <v>937</v>
      </c>
    </row>
    <row r="1141" ht="20.1" customHeight="1" spans="1:8">
      <c r="A1141" s="267" t="s">
        <v>655</v>
      </c>
      <c r="B1141" s="249">
        <f>VLOOKUP(F1141,'[14]表二（旧）'!$F$5:$G$1311,2,FALSE)</f>
        <v>0</v>
      </c>
      <c r="C1141" s="157"/>
      <c r="D1141" s="246" t="str">
        <f>IF(B1141=0,"",ROUND(C1141/B1141*100,1))</f>
        <v/>
      </c>
      <c r="E1141" s="244"/>
      <c r="F1141" s="247">
        <v>2200301</v>
      </c>
      <c r="G1141">
        <f>SUM(C1141)</f>
        <v>0</v>
      </c>
      <c r="H1141" s="247" t="s">
        <v>655</v>
      </c>
    </row>
    <row r="1142" ht="20.1" customHeight="1" spans="1:8">
      <c r="A1142" s="267" t="s">
        <v>656</v>
      </c>
      <c r="B1142" s="249">
        <f>VLOOKUP(F1142,'[14]表二（旧）'!$F$5:$G$1311,2,FALSE)</f>
        <v>0</v>
      </c>
      <c r="C1142" s="157"/>
      <c r="D1142" s="246" t="str">
        <f>IF(B1142=0,"",ROUND(C1142/B1142*100,1))</f>
        <v/>
      </c>
      <c r="E1142" s="244"/>
      <c r="F1142" s="247">
        <v>2200302</v>
      </c>
      <c r="G1142">
        <f>SUM(C1142)</f>
        <v>0</v>
      </c>
      <c r="H1142" s="247" t="s">
        <v>656</v>
      </c>
    </row>
    <row r="1143" ht="20.1" customHeight="1" spans="1:8">
      <c r="A1143" s="267" t="s">
        <v>657</v>
      </c>
      <c r="B1143" s="249">
        <f>VLOOKUP(F1143,'[14]表二（旧）'!$F$5:$G$1311,2,FALSE)</f>
        <v>0</v>
      </c>
      <c r="C1143" s="157"/>
      <c r="D1143" s="246" t="str">
        <f>IF(B1143=0,"",ROUND(C1143/B1143*100,1))</f>
        <v/>
      </c>
      <c r="E1143" s="244"/>
      <c r="F1143" s="247">
        <v>2200303</v>
      </c>
      <c r="G1143">
        <f>SUM(C1143)</f>
        <v>0</v>
      </c>
      <c r="H1143" s="247" t="s">
        <v>657</v>
      </c>
    </row>
    <row r="1144" ht="20.1" customHeight="1" spans="1:8">
      <c r="A1144" s="267" t="s">
        <v>938</v>
      </c>
      <c r="B1144" s="249">
        <f>VLOOKUP(F1144,'[14]表二（旧）'!$F$5:$G$1311,2,FALSE)</f>
        <v>0</v>
      </c>
      <c r="C1144" s="157"/>
      <c r="D1144" s="246" t="str">
        <f>IF(B1144=0,"",ROUND(C1144/B1144*100,1))</f>
        <v/>
      </c>
      <c r="E1144" s="244"/>
      <c r="F1144" s="247">
        <v>2200304</v>
      </c>
      <c r="G1144">
        <f>SUM(C1144)</f>
        <v>0</v>
      </c>
      <c r="H1144" s="247" t="s">
        <v>938</v>
      </c>
    </row>
    <row r="1145" ht="20.1" customHeight="1" spans="1:8">
      <c r="A1145" s="267" t="s">
        <v>939</v>
      </c>
      <c r="B1145" s="249">
        <f>VLOOKUP(F1145,'[14]表二（旧）'!$F$5:$G$1311,2,FALSE)</f>
        <v>0</v>
      </c>
      <c r="C1145" s="157"/>
      <c r="D1145" s="246" t="str">
        <f>IF(B1145=0,"",ROUND(C1145/B1145*100,1))</f>
        <v/>
      </c>
      <c r="E1145" s="244"/>
      <c r="F1145" s="247">
        <v>2200305</v>
      </c>
      <c r="G1145">
        <f>SUM(C1145)</f>
        <v>0</v>
      </c>
      <c r="H1145" s="247" t="s">
        <v>939</v>
      </c>
    </row>
    <row r="1146" ht="20.1" customHeight="1" spans="1:8">
      <c r="A1146" s="267" t="s">
        <v>940</v>
      </c>
      <c r="B1146" s="249">
        <f>VLOOKUP(F1146,'[14]表二（旧）'!$F$5:$G$1311,2,FALSE)</f>
        <v>0</v>
      </c>
      <c r="C1146" s="157"/>
      <c r="D1146" s="246" t="str">
        <f>IF(B1146=0,"",ROUND(C1146/B1146*100,1))</f>
        <v/>
      </c>
      <c r="E1146" s="244"/>
      <c r="F1146" s="247">
        <v>2200306</v>
      </c>
      <c r="G1146">
        <f>SUM(C1146)</f>
        <v>0</v>
      </c>
      <c r="H1146" s="247" t="s">
        <v>940</v>
      </c>
    </row>
    <row r="1147" ht="20.1" customHeight="1" spans="1:8">
      <c r="A1147" s="267" t="s">
        <v>658</v>
      </c>
      <c r="B1147" s="249">
        <f>VLOOKUP(F1147,'[14]表二（旧）'!$F$5:$G$1311,2,FALSE)</f>
        <v>0</v>
      </c>
      <c r="C1147" s="157"/>
      <c r="D1147" s="246" t="str">
        <f>IF(B1147=0,"",ROUND(C1147/B1147*100,1))</f>
        <v/>
      </c>
      <c r="E1147" s="244"/>
      <c r="F1147" s="247">
        <v>2200350</v>
      </c>
      <c r="G1147">
        <f>SUM(C1147)</f>
        <v>0</v>
      </c>
      <c r="H1147" s="247" t="s">
        <v>658</v>
      </c>
    </row>
    <row r="1148" ht="20.1" customHeight="1" spans="1:8">
      <c r="A1148" s="267" t="s">
        <v>941</v>
      </c>
      <c r="B1148" s="249">
        <f>VLOOKUP(F1148,'[14]表二（旧）'!$F$5:$G$1311,2,FALSE)</f>
        <v>0</v>
      </c>
      <c r="C1148" s="157"/>
      <c r="D1148" s="246" t="str">
        <f>IF(B1148=0,"",ROUND(C1148/B1148*100,1))</f>
        <v/>
      </c>
      <c r="E1148" s="244"/>
      <c r="F1148" s="247">
        <v>2200399</v>
      </c>
      <c r="G1148">
        <f>SUM(C1148)</f>
        <v>0</v>
      </c>
      <c r="H1148" s="247" t="s">
        <v>941</v>
      </c>
    </row>
    <row r="1149" ht="20.1" customHeight="1" spans="1:8">
      <c r="A1149" s="267" t="s">
        <v>942</v>
      </c>
      <c r="B1149" s="245">
        <f>SUM(B1150:B1163)</f>
        <v>198</v>
      </c>
      <c r="C1149" s="245">
        <f>SUM(C1150:C1163)</f>
        <v>146</v>
      </c>
      <c r="D1149" s="246">
        <f>IF(B1149=0,"",ROUND(C1149/B1149*100,1))</f>
        <v>73.7</v>
      </c>
      <c r="E1149" s="244"/>
      <c r="F1149" s="247">
        <v>22005</v>
      </c>
      <c r="G1149">
        <f>SUM(C1149)</f>
        <v>146</v>
      </c>
      <c r="H1149" s="247" t="s">
        <v>942</v>
      </c>
    </row>
    <row r="1150" ht="20.1" customHeight="1" spans="1:8">
      <c r="A1150" s="267" t="s">
        <v>655</v>
      </c>
      <c r="B1150" s="249">
        <f>VLOOKUP(F1150,'[14]表二（旧）'!$F$5:$G$1311,2,FALSE)</f>
        <v>0</v>
      </c>
      <c r="C1150" s="157"/>
      <c r="D1150" s="246" t="str">
        <f>IF(B1150=0,"",ROUND(C1150/B1150*100,1))</f>
        <v/>
      </c>
      <c r="E1150" s="244"/>
      <c r="F1150" s="247">
        <v>2200501</v>
      </c>
      <c r="G1150">
        <f>SUM(C1150)</f>
        <v>0</v>
      </c>
      <c r="H1150" s="247" t="s">
        <v>655</v>
      </c>
    </row>
    <row r="1151" ht="20.1" customHeight="1" spans="1:8">
      <c r="A1151" s="267" t="s">
        <v>656</v>
      </c>
      <c r="B1151" s="249">
        <f>VLOOKUP(F1151,'[14]表二（旧）'!$F$5:$G$1311,2,FALSE)</f>
        <v>0</v>
      </c>
      <c r="C1151" s="157"/>
      <c r="D1151" s="246" t="str">
        <f>IF(B1151=0,"",ROUND(C1151/B1151*100,1))</f>
        <v/>
      </c>
      <c r="E1151" s="244"/>
      <c r="F1151" s="247">
        <v>2200502</v>
      </c>
      <c r="G1151">
        <f>SUM(C1151)</f>
        <v>0</v>
      </c>
      <c r="H1151" s="247" t="s">
        <v>656</v>
      </c>
    </row>
    <row r="1152" ht="20.1" customHeight="1" spans="1:8">
      <c r="A1152" s="267" t="s">
        <v>657</v>
      </c>
      <c r="B1152" s="249">
        <f>VLOOKUP(F1152,'[14]表二（旧）'!$F$5:$G$1311,2,FALSE)</f>
        <v>0</v>
      </c>
      <c r="C1152" s="157"/>
      <c r="D1152" s="246" t="str">
        <f>IF(B1152=0,"",ROUND(C1152/B1152*100,1))</f>
        <v/>
      </c>
      <c r="E1152" s="244"/>
      <c r="F1152" s="247">
        <v>2200503</v>
      </c>
      <c r="G1152">
        <f>SUM(C1152)</f>
        <v>0</v>
      </c>
      <c r="H1152" s="247" t="s">
        <v>657</v>
      </c>
    </row>
    <row r="1153" ht="20.1" customHeight="1" spans="1:8">
      <c r="A1153" s="267" t="s">
        <v>943</v>
      </c>
      <c r="B1153" s="249">
        <f>VLOOKUP(F1153,'[14]表二（旧）'!$F$5:$G$1311,2,FALSE)</f>
        <v>62</v>
      </c>
      <c r="C1153" s="157">
        <v>136</v>
      </c>
      <c r="D1153" s="246">
        <f>IF(B1153=0,"",ROUND(C1153/B1153*100,1))</f>
        <v>219.4</v>
      </c>
      <c r="E1153" s="244"/>
      <c r="F1153" s="247">
        <v>2200504</v>
      </c>
      <c r="G1153">
        <f>SUM(C1153)</f>
        <v>136</v>
      </c>
      <c r="H1153" s="247" t="s">
        <v>943</v>
      </c>
    </row>
    <row r="1154" ht="20.1" customHeight="1" spans="1:8">
      <c r="A1154" s="267" t="s">
        <v>944</v>
      </c>
      <c r="B1154" s="249">
        <f>VLOOKUP(F1154,'[14]表二（旧）'!$F$5:$G$1311,2,FALSE)</f>
        <v>0</v>
      </c>
      <c r="C1154" s="157"/>
      <c r="D1154" s="246" t="str">
        <f>IF(B1154=0,"",ROUND(C1154/B1154*100,1))</f>
        <v/>
      </c>
      <c r="E1154" s="244"/>
      <c r="F1154" s="247">
        <v>2200506</v>
      </c>
      <c r="G1154">
        <f>SUM(C1154)</f>
        <v>0</v>
      </c>
      <c r="H1154" s="247" t="s">
        <v>944</v>
      </c>
    </row>
    <row r="1155" ht="20.1" customHeight="1" spans="1:8">
      <c r="A1155" s="267" t="s">
        <v>945</v>
      </c>
      <c r="B1155" s="249">
        <f>VLOOKUP(F1155,'[14]表二（旧）'!$F$5:$G$1311,2,FALSE)</f>
        <v>0</v>
      </c>
      <c r="C1155" s="157"/>
      <c r="D1155" s="246" t="str">
        <f>IF(B1155=0,"",ROUND(C1155/B1155*100,1))</f>
        <v/>
      </c>
      <c r="E1155" s="244"/>
      <c r="F1155" s="247">
        <v>2200507</v>
      </c>
      <c r="G1155">
        <f>SUM(C1155)</f>
        <v>0</v>
      </c>
      <c r="H1155" s="247" t="s">
        <v>945</v>
      </c>
    </row>
    <row r="1156" ht="20.1" customHeight="1" spans="1:8">
      <c r="A1156" s="267" t="s">
        <v>946</v>
      </c>
      <c r="B1156" s="249">
        <f>VLOOKUP(F1156,'[14]表二（旧）'!$F$5:$G$1311,2,FALSE)</f>
        <v>0</v>
      </c>
      <c r="C1156" s="157"/>
      <c r="D1156" s="246" t="str">
        <f>IF(B1156=0,"",ROUND(C1156/B1156*100,1))</f>
        <v/>
      </c>
      <c r="E1156" s="244"/>
      <c r="F1156" s="247">
        <v>2200508</v>
      </c>
      <c r="G1156">
        <f>SUM(C1156)</f>
        <v>0</v>
      </c>
      <c r="H1156" s="247" t="s">
        <v>946</v>
      </c>
    </row>
    <row r="1157" ht="20.1" customHeight="1" spans="1:8">
      <c r="A1157" s="267" t="s">
        <v>947</v>
      </c>
      <c r="B1157" s="249">
        <f>VLOOKUP(F1157,'[14]表二（旧）'!$F$5:$G$1311,2,FALSE)</f>
        <v>95</v>
      </c>
      <c r="C1157" s="157"/>
      <c r="D1157" s="246">
        <f t="shared" ref="D1157:D1220" si="36">IF(B1157=0,"",ROUND(C1157/B1157*100,1))</f>
        <v>0</v>
      </c>
      <c r="E1157" s="244"/>
      <c r="F1157" s="247">
        <v>2200509</v>
      </c>
      <c r="G1157">
        <f t="shared" ref="G1157:G1220" si="37">SUM(C1157)</f>
        <v>0</v>
      </c>
      <c r="H1157" s="247" t="s">
        <v>947</v>
      </c>
    </row>
    <row r="1158" ht="20.1" customHeight="1" spans="1:8">
      <c r="A1158" s="267" t="s">
        <v>948</v>
      </c>
      <c r="B1158" s="249">
        <f>VLOOKUP(F1158,'[14]表二（旧）'!$F$5:$G$1311,2,FALSE)</f>
        <v>0</v>
      </c>
      <c r="C1158" s="157"/>
      <c r="D1158" s="246" t="str">
        <f>IF(B1158=0,"",ROUND(C1158/B1158*100,1))</f>
        <v/>
      </c>
      <c r="E1158" s="244"/>
      <c r="F1158" s="247">
        <v>2200510</v>
      </c>
      <c r="G1158">
        <f>SUM(C1158)</f>
        <v>0</v>
      </c>
      <c r="H1158" s="247" t="s">
        <v>948</v>
      </c>
    </row>
    <row r="1159" ht="20.1" customHeight="1" spans="1:8">
      <c r="A1159" s="267" t="s">
        <v>949</v>
      </c>
      <c r="B1159" s="249">
        <f>VLOOKUP(F1159,'[14]表二（旧）'!$F$5:$G$1311,2,FALSE)</f>
        <v>41</v>
      </c>
      <c r="C1159" s="157">
        <v>10</v>
      </c>
      <c r="D1159" s="246">
        <f>IF(B1159=0,"",ROUND(C1159/B1159*100,1))</f>
        <v>24.4</v>
      </c>
      <c r="E1159" s="244"/>
      <c r="F1159" s="247">
        <v>2200511</v>
      </c>
      <c r="G1159">
        <f>SUM(C1159)</f>
        <v>10</v>
      </c>
      <c r="H1159" s="247" t="s">
        <v>949</v>
      </c>
    </row>
    <row r="1160" ht="20.1" customHeight="1" spans="1:8">
      <c r="A1160" s="267" t="s">
        <v>950</v>
      </c>
      <c r="B1160" s="249">
        <f>VLOOKUP(F1160,'[14]表二（旧）'!$F$5:$G$1311,2,FALSE)</f>
        <v>0</v>
      </c>
      <c r="C1160" s="157"/>
      <c r="D1160" s="246" t="str">
        <f>IF(B1160=0,"",ROUND(C1160/B1160*100,1))</f>
        <v/>
      </c>
      <c r="E1160" s="244"/>
      <c r="F1160" s="247">
        <v>2200512</v>
      </c>
      <c r="G1160">
        <f>SUM(C1160)</f>
        <v>0</v>
      </c>
      <c r="H1160" s="247" t="s">
        <v>950</v>
      </c>
    </row>
    <row r="1161" ht="20.1" customHeight="1" spans="1:8">
      <c r="A1161" s="267" t="s">
        <v>951</v>
      </c>
      <c r="B1161" s="249">
        <f>VLOOKUP(F1161,'[14]表二（旧）'!$F$5:$G$1311,2,FALSE)</f>
        <v>0</v>
      </c>
      <c r="C1161" s="157"/>
      <c r="D1161" s="246" t="str">
        <f>IF(B1161=0,"",ROUND(C1161/B1161*100,1))</f>
        <v/>
      </c>
      <c r="E1161" s="244"/>
      <c r="F1161" s="247">
        <v>2200513</v>
      </c>
      <c r="G1161">
        <f>SUM(C1161)</f>
        <v>0</v>
      </c>
      <c r="H1161" s="247" t="s">
        <v>951</v>
      </c>
    </row>
    <row r="1162" ht="20.1" customHeight="1" spans="1:8">
      <c r="A1162" s="267" t="s">
        <v>952</v>
      </c>
      <c r="B1162" s="249">
        <f>VLOOKUP(F1162,'[14]表二（旧）'!$F$5:$G$1311,2,FALSE)</f>
        <v>0</v>
      </c>
      <c r="C1162" s="157"/>
      <c r="D1162" s="246" t="str">
        <f>IF(B1162=0,"",ROUND(C1162/B1162*100,1))</f>
        <v/>
      </c>
      <c r="E1162" s="244"/>
      <c r="F1162" s="247">
        <v>2200514</v>
      </c>
      <c r="G1162">
        <f>SUM(C1162)</f>
        <v>0</v>
      </c>
      <c r="H1162" s="247" t="s">
        <v>952</v>
      </c>
    </row>
    <row r="1163" ht="20.1" customHeight="1" spans="1:8">
      <c r="A1163" s="267" t="s">
        <v>953</v>
      </c>
      <c r="B1163" s="249">
        <f>VLOOKUP(F1163,'[14]表二（旧）'!$F$5:$G$1311,2,FALSE)</f>
        <v>0</v>
      </c>
      <c r="C1163" s="157"/>
      <c r="D1163" s="246" t="str">
        <f>IF(B1163=0,"",ROUND(C1163/B1163*100,1))</f>
        <v/>
      </c>
      <c r="E1163" s="244"/>
      <c r="F1163" s="247">
        <v>2200599</v>
      </c>
      <c r="G1163">
        <f>SUM(C1163)</f>
        <v>0</v>
      </c>
      <c r="H1163" s="247" t="s">
        <v>953</v>
      </c>
    </row>
    <row r="1164" ht="20.1" customHeight="1" spans="1:8">
      <c r="A1164" s="267" t="s">
        <v>954</v>
      </c>
      <c r="B1164" s="249">
        <f>VLOOKUP(F1164,'[14]表二（旧）'!$F$5:$G$1311,2,FALSE)</f>
        <v>0</v>
      </c>
      <c r="C1164" s="157"/>
      <c r="D1164" s="246" t="str">
        <f>IF(B1164=0,"",ROUND(C1164/B1164*100,1))</f>
        <v/>
      </c>
      <c r="E1164" s="244"/>
      <c r="F1164" s="247">
        <v>22099</v>
      </c>
      <c r="G1164">
        <f>SUM(C1164)</f>
        <v>0</v>
      </c>
      <c r="H1164" s="247" t="s">
        <v>955</v>
      </c>
    </row>
    <row r="1165" ht="20.1" customHeight="1" spans="1:8">
      <c r="A1165" s="267" t="s">
        <v>956</v>
      </c>
      <c r="B1165" s="245">
        <f>SUM(B1166,B1175,B1179,)</f>
        <v>12770</v>
      </c>
      <c r="C1165" s="245">
        <f>SUM(C1166,C1175,C1179,)</f>
        <v>9453</v>
      </c>
      <c r="D1165" s="246">
        <f>IF(B1165=0,"",ROUND(C1165/B1165*100,1))</f>
        <v>74</v>
      </c>
      <c r="E1165" s="244"/>
      <c r="F1165" s="247">
        <v>221</v>
      </c>
      <c r="G1165">
        <f>SUM(C1165)</f>
        <v>9453</v>
      </c>
      <c r="H1165" s="247" t="s">
        <v>956</v>
      </c>
    </row>
    <row r="1166" ht="20.1" customHeight="1" spans="1:8">
      <c r="A1166" s="267" t="s">
        <v>957</v>
      </c>
      <c r="B1166" s="245">
        <f>SUM(B1167:B1174)</f>
        <v>6441</v>
      </c>
      <c r="C1166" s="245">
        <f>SUM(C1167:C1174)</f>
        <v>538</v>
      </c>
      <c r="D1166" s="246">
        <f>IF(B1166=0,"",ROUND(C1166/B1166*100,1))</f>
        <v>8.4</v>
      </c>
      <c r="E1166" s="244"/>
      <c r="F1166" s="247">
        <v>22101</v>
      </c>
      <c r="G1166">
        <f>SUM(C1166)</f>
        <v>538</v>
      </c>
      <c r="H1166" s="247" t="s">
        <v>957</v>
      </c>
    </row>
    <row r="1167" ht="20.1" customHeight="1" spans="1:8">
      <c r="A1167" s="267" t="s">
        <v>958</v>
      </c>
      <c r="B1167" s="249">
        <f>VLOOKUP(F1167,'[14]表二（旧）'!$F$5:$G$1311,2,FALSE)</f>
        <v>1659</v>
      </c>
      <c r="C1167" s="157">
        <v>488</v>
      </c>
      <c r="D1167" s="246">
        <f>IF(B1167=0,"",ROUND(C1167/B1167*100,1))</f>
        <v>29.4</v>
      </c>
      <c r="E1167" s="244"/>
      <c r="F1167" s="247">
        <v>2210101</v>
      </c>
      <c r="G1167">
        <f>SUM(C1167)</f>
        <v>488</v>
      </c>
      <c r="H1167" s="247" t="s">
        <v>958</v>
      </c>
    </row>
    <row r="1168" ht="20.1" customHeight="1" spans="1:8">
      <c r="A1168" s="267" t="s">
        <v>959</v>
      </c>
      <c r="B1168" s="249">
        <f>VLOOKUP(F1168,'[14]表二（旧）'!$F$5:$G$1311,2,FALSE)</f>
        <v>0</v>
      </c>
      <c r="C1168" s="157"/>
      <c r="D1168" s="246" t="str">
        <f>IF(B1168=0,"",ROUND(C1168/B1168*100,1))</f>
        <v/>
      </c>
      <c r="E1168" s="244"/>
      <c r="F1168" s="247">
        <v>2210102</v>
      </c>
      <c r="G1168">
        <f>SUM(C1168)</f>
        <v>0</v>
      </c>
      <c r="H1168" s="247" t="s">
        <v>959</v>
      </c>
    </row>
    <row r="1169" ht="20.1" customHeight="1" spans="1:8">
      <c r="A1169" s="267" t="s">
        <v>960</v>
      </c>
      <c r="B1169" s="249">
        <f>VLOOKUP(F1169,'[14]表二（旧）'!$F$5:$G$1311,2,FALSE)</f>
        <v>3573</v>
      </c>
      <c r="C1169" s="157"/>
      <c r="D1169" s="246">
        <f>IF(B1169=0,"",ROUND(C1169/B1169*100,1))</f>
        <v>0</v>
      </c>
      <c r="E1169" s="244"/>
      <c r="F1169" s="247">
        <v>2210103</v>
      </c>
      <c r="G1169">
        <f>SUM(C1169)</f>
        <v>0</v>
      </c>
      <c r="H1169" s="247" t="s">
        <v>960</v>
      </c>
    </row>
    <row r="1170" ht="20.1" customHeight="1" spans="1:8">
      <c r="A1170" s="267" t="s">
        <v>961</v>
      </c>
      <c r="B1170" s="249">
        <f>VLOOKUP(F1170,'[14]表二（旧）'!$F$5:$G$1311,2,FALSE)</f>
        <v>0</v>
      </c>
      <c r="C1170" s="157"/>
      <c r="D1170" s="246" t="str">
        <f>IF(B1170=0,"",ROUND(C1170/B1170*100,1))</f>
        <v/>
      </c>
      <c r="E1170" s="244"/>
      <c r="F1170" s="247">
        <v>2210104</v>
      </c>
      <c r="G1170">
        <f>SUM(C1170)</f>
        <v>0</v>
      </c>
      <c r="H1170" s="247" t="s">
        <v>961</v>
      </c>
    </row>
    <row r="1171" ht="20.1" customHeight="1" spans="1:8">
      <c r="A1171" s="267" t="s">
        <v>962</v>
      </c>
      <c r="B1171" s="249">
        <f>VLOOKUP(F1171,'[14]表二（旧）'!$F$5:$G$1311,2,FALSE)</f>
        <v>0</v>
      </c>
      <c r="C1171" s="157">
        <v>50</v>
      </c>
      <c r="D1171" s="246" t="str">
        <f>IF(B1171=0,"",ROUND(C1171/B1171*100,1))</f>
        <v/>
      </c>
      <c r="E1171" s="244"/>
      <c r="F1171" s="247">
        <v>2210105</v>
      </c>
      <c r="G1171">
        <f>SUM(C1171)</f>
        <v>50</v>
      </c>
      <c r="H1171" s="247" t="s">
        <v>962</v>
      </c>
    </row>
    <row r="1172" ht="20.1" customHeight="1" spans="1:8">
      <c r="A1172" s="267" t="s">
        <v>963</v>
      </c>
      <c r="B1172" s="249">
        <f>VLOOKUP(F1172,'[14]表二（旧）'!$F$5:$G$1311,2,FALSE)</f>
        <v>113</v>
      </c>
      <c r="C1172" s="157"/>
      <c r="D1172" s="246">
        <f>IF(B1172=0,"",ROUND(C1172/B1172*100,1))</f>
        <v>0</v>
      </c>
      <c r="E1172" s="244"/>
      <c r="F1172" s="247">
        <v>2210106</v>
      </c>
      <c r="G1172">
        <f>SUM(C1172)</f>
        <v>0</v>
      </c>
      <c r="H1172" s="247" t="s">
        <v>963</v>
      </c>
    </row>
    <row r="1173" ht="20.1" customHeight="1" spans="1:8">
      <c r="A1173" s="267" t="s">
        <v>964</v>
      </c>
      <c r="B1173" s="249">
        <f>VLOOKUP(F1173,'[14]表二（旧）'!$F$5:$G$1311,2,FALSE)</f>
        <v>651</v>
      </c>
      <c r="C1173" s="157"/>
      <c r="D1173" s="246">
        <f>IF(B1173=0,"",ROUND(C1173/B1173*100,1))</f>
        <v>0</v>
      </c>
      <c r="E1173" s="244"/>
      <c r="F1173" s="247">
        <v>2210107</v>
      </c>
      <c r="G1173">
        <f>SUM(C1173)</f>
        <v>0</v>
      </c>
      <c r="H1173" s="247" t="s">
        <v>964</v>
      </c>
    </row>
    <row r="1174" ht="20.1" customHeight="1" spans="1:8">
      <c r="A1174" s="267" t="s">
        <v>965</v>
      </c>
      <c r="B1174" s="249">
        <f>VLOOKUP(F1174,'[14]表二（旧）'!$F$5:$G$1311,2,FALSE)</f>
        <v>445</v>
      </c>
      <c r="C1174" s="157"/>
      <c r="D1174" s="246">
        <f>IF(B1174=0,"",ROUND(C1174/B1174*100,1))</f>
        <v>0</v>
      </c>
      <c r="E1174" s="244"/>
      <c r="F1174" s="247">
        <v>2210199</v>
      </c>
      <c r="G1174">
        <f>SUM(C1174)</f>
        <v>0</v>
      </c>
      <c r="H1174" s="247" t="s">
        <v>965</v>
      </c>
    </row>
    <row r="1175" ht="20.1" customHeight="1" spans="1:8">
      <c r="A1175" s="267" t="s">
        <v>966</v>
      </c>
      <c r="B1175" s="245">
        <f>SUM(B1176:B1178)</f>
        <v>6329</v>
      </c>
      <c r="C1175" s="245">
        <f>SUM(C1176:C1178)</f>
        <v>8915</v>
      </c>
      <c r="D1175" s="246">
        <f>IF(B1175=0,"",ROUND(C1175/B1175*100,1))</f>
        <v>140.9</v>
      </c>
      <c r="E1175" s="244"/>
      <c r="F1175" s="247">
        <v>22102</v>
      </c>
      <c r="G1175">
        <f>SUM(C1175)</f>
        <v>8915</v>
      </c>
      <c r="H1175" s="247" t="s">
        <v>966</v>
      </c>
    </row>
    <row r="1176" ht="20.1" customHeight="1" spans="1:8">
      <c r="A1176" s="267" t="s">
        <v>967</v>
      </c>
      <c r="B1176" s="249">
        <f>VLOOKUP(F1176,'[14]表二（旧）'!$F$5:$G$1311,2,FALSE)</f>
        <v>6329</v>
      </c>
      <c r="C1176" s="157">
        <v>8915</v>
      </c>
      <c r="D1176" s="246">
        <f>IF(B1176=0,"",ROUND(C1176/B1176*100,1))</f>
        <v>140.9</v>
      </c>
      <c r="E1176" s="244"/>
      <c r="F1176" s="247">
        <v>2210201</v>
      </c>
      <c r="G1176">
        <f>SUM(C1176)</f>
        <v>8915</v>
      </c>
      <c r="H1176" s="247" t="s">
        <v>967</v>
      </c>
    </row>
    <row r="1177" ht="20.1" customHeight="1" spans="1:8">
      <c r="A1177" s="267" t="s">
        <v>968</v>
      </c>
      <c r="B1177" s="249">
        <f>VLOOKUP(F1177,'[14]表二（旧）'!$F$5:$G$1311,2,FALSE)</f>
        <v>0</v>
      </c>
      <c r="C1177" s="157"/>
      <c r="D1177" s="246" t="str">
        <f>IF(B1177=0,"",ROUND(C1177/B1177*100,1))</f>
        <v/>
      </c>
      <c r="E1177" s="244"/>
      <c r="F1177" s="247">
        <v>2210202</v>
      </c>
      <c r="G1177">
        <f>SUM(C1177)</f>
        <v>0</v>
      </c>
      <c r="H1177" s="247" t="s">
        <v>968</v>
      </c>
    </row>
    <row r="1178" ht="20.1" customHeight="1" spans="1:8">
      <c r="A1178" s="267" t="s">
        <v>969</v>
      </c>
      <c r="B1178" s="249">
        <f>VLOOKUP(F1178,'[14]表二（旧）'!$F$5:$G$1311,2,FALSE)</f>
        <v>0</v>
      </c>
      <c r="C1178" s="157"/>
      <c r="D1178" s="246" t="str">
        <f>IF(B1178=0,"",ROUND(C1178/B1178*100,1))</f>
        <v/>
      </c>
      <c r="E1178" s="244"/>
      <c r="F1178" s="247">
        <v>2210203</v>
      </c>
      <c r="G1178">
        <f>SUM(C1178)</f>
        <v>0</v>
      </c>
      <c r="H1178" s="247" t="s">
        <v>969</v>
      </c>
    </row>
    <row r="1179" ht="20.1" customHeight="1" spans="1:8">
      <c r="A1179" s="267" t="s">
        <v>970</v>
      </c>
      <c r="B1179" s="245">
        <f>SUM(B1180:B1182)</f>
        <v>0</v>
      </c>
      <c r="C1179" s="245">
        <f>SUM(C1180:C1182)</f>
        <v>0</v>
      </c>
      <c r="D1179" s="246" t="str">
        <f>IF(B1179=0,"",ROUND(C1179/B1179*100,1))</f>
        <v/>
      </c>
      <c r="E1179" s="244"/>
      <c r="F1179" s="247">
        <v>22103</v>
      </c>
      <c r="G1179">
        <f>SUM(C1179)</f>
        <v>0</v>
      </c>
      <c r="H1179" s="247" t="s">
        <v>970</v>
      </c>
    </row>
    <row r="1180" ht="20.1" customHeight="1" spans="1:8">
      <c r="A1180" s="267" t="s">
        <v>971</v>
      </c>
      <c r="B1180" s="249">
        <f>VLOOKUP(F1180,'[14]表二（旧）'!$F$5:$G$1311,2,FALSE)</f>
        <v>0</v>
      </c>
      <c r="C1180" s="157"/>
      <c r="D1180" s="246" t="str">
        <f>IF(B1180=0,"",ROUND(C1180/B1180*100,1))</f>
        <v/>
      </c>
      <c r="E1180" s="244"/>
      <c r="F1180" s="247">
        <v>2210301</v>
      </c>
      <c r="G1180">
        <f>SUM(C1180)</f>
        <v>0</v>
      </c>
      <c r="H1180" s="247" t="s">
        <v>971</v>
      </c>
    </row>
    <row r="1181" ht="20.1" customHeight="1" spans="1:8">
      <c r="A1181" s="267" t="s">
        <v>972</v>
      </c>
      <c r="B1181" s="249">
        <f>VLOOKUP(F1181,'[14]表二（旧）'!$F$5:$G$1311,2,FALSE)</f>
        <v>0</v>
      </c>
      <c r="C1181" s="157"/>
      <c r="D1181" s="246" t="str">
        <f>IF(B1181=0,"",ROUND(C1181/B1181*100,1))</f>
        <v/>
      </c>
      <c r="E1181" s="244"/>
      <c r="F1181" s="247">
        <v>2210302</v>
      </c>
      <c r="G1181">
        <f>SUM(C1181)</f>
        <v>0</v>
      </c>
      <c r="H1181" s="247" t="s">
        <v>972</v>
      </c>
    </row>
    <row r="1182" ht="20.1" customHeight="1" spans="1:8">
      <c r="A1182" s="267" t="s">
        <v>973</v>
      </c>
      <c r="B1182" s="249">
        <f>VLOOKUP(F1182,'[14]表二（旧）'!$F$5:$G$1311,2,FALSE)</f>
        <v>0</v>
      </c>
      <c r="C1182" s="157"/>
      <c r="D1182" s="246" t="str">
        <f>IF(B1182=0,"",ROUND(C1182/B1182*100,1))</f>
        <v/>
      </c>
      <c r="E1182" s="244"/>
      <c r="F1182" s="247">
        <v>2210399</v>
      </c>
      <c r="G1182">
        <f>SUM(C1182)</f>
        <v>0</v>
      </c>
      <c r="H1182" s="247" t="s">
        <v>973</v>
      </c>
    </row>
    <row r="1183" ht="20.1" customHeight="1" spans="1:8">
      <c r="A1183" s="267" t="s">
        <v>974</v>
      </c>
      <c r="B1183" s="245">
        <f>SUM(B1184,B1199,B1213,B1218,B1224,)</f>
        <v>755</v>
      </c>
      <c r="C1183" s="245">
        <f>SUM(C1184,C1199,C1213,C1218,C1224,)</f>
        <v>2036</v>
      </c>
      <c r="D1183" s="246">
        <f>IF(B1183=0,"",ROUND(C1183/B1183*100,1))</f>
        <v>269.7</v>
      </c>
      <c r="E1183" s="244"/>
      <c r="F1183" s="247">
        <v>222</v>
      </c>
      <c r="G1183">
        <f>SUM(C1183)</f>
        <v>2036</v>
      </c>
      <c r="H1183" s="247" t="s">
        <v>974</v>
      </c>
    </row>
    <row r="1184" ht="20.1" customHeight="1" spans="1:8">
      <c r="A1184" s="267" t="s">
        <v>975</v>
      </c>
      <c r="B1184" s="245">
        <f>SUM(B1185:B1198)</f>
        <v>755</v>
      </c>
      <c r="C1184" s="245">
        <f>SUM(C1185:C1198)</f>
        <v>1841</v>
      </c>
      <c r="D1184" s="246">
        <f>IF(B1184=0,"",ROUND(C1184/B1184*100,1))</f>
        <v>243.8</v>
      </c>
      <c r="E1184" s="244"/>
      <c r="F1184" s="247">
        <v>22201</v>
      </c>
      <c r="G1184">
        <f>SUM(C1184)</f>
        <v>1841</v>
      </c>
      <c r="H1184" s="247" t="s">
        <v>975</v>
      </c>
    </row>
    <row r="1185" ht="20.1" customHeight="1" spans="1:8">
      <c r="A1185" s="267" t="s">
        <v>655</v>
      </c>
      <c r="B1185" s="249">
        <f>VLOOKUP(F1185,'[14]表二（旧）'!$F$5:$G$1311,2,FALSE)</f>
        <v>253</v>
      </c>
      <c r="C1185" s="157">
        <v>245</v>
      </c>
      <c r="D1185" s="246">
        <f>IF(B1185=0,"",ROUND(C1185/B1185*100,1))</f>
        <v>96.8</v>
      </c>
      <c r="E1185" s="244"/>
      <c r="F1185" s="247">
        <v>2220101</v>
      </c>
      <c r="G1185">
        <f>SUM(C1185)</f>
        <v>245</v>
      </c>
      <c r="H1185" s="247" t="s">
        <v>655</v>
      </c>
    </row>
    <row r="1186" ht="20.1" customHeight="1" spans="1:8">
      <c r="A1186" s="267" t="s">
        <v>656</v>
      </c>
      <c r="B1186" s="249">
        <f>VLOOKUP(F1186,'[14]表二（旧）'!$F$5:$G$1311,2,FALSE)</f>
        <v>0</v>
      </c>
      <c r="C1186" s="157"/>
      <c r="D1186" s="246" t="str">
        <f>IF(B1186=0,"",ROUND(C1186/B1186*100,1))</f>
        <v/>
      </c>
      <c r="E1186" s="244"/>
      <c r="F1186" s="247">
        <v>2220102</v>
      </c>
      <c r="G1186">
        <f>SUM(C1186)</f>
        <v>0</v>
      </c>
      <c r="H1186" s="247" t="s">
        <v>656</v>
      </c>
    </row>
    <row r="1187" ht="20.1" customHeight="1" spans="1:8">
      <c r="A1187" s="267" t="s">
        <v>657</v>
      </c>
      <c r="B1187" s="249">
        <f>VLOOKUP(F1187,'[14]表二（旧）'!$F$5:$G$1311,2,FALSE)</f>
        <v>0</v>
      </c>
      <c r="C1187" s="157"/>
      <c r="D1187" s="246" t="str">
        <f>IF(B1187=0,"",ROUND(C1187/B1187*100,1))</f>
        <v/>
      </c>
      <c r="E1187" s="244"/>
      <c r="F1187" s="247">
        <v>2220103</v>
      </c>
      <c r="G1187">
        <f>SUM(C1187)</f>
        <v>0</v>
      </c>
      <c r="H1187" s="247" t="s">
        <v>657</v>
      </c>
    </row>
    <row r="1188" ht="20.1" customHeight="1" spans="1:8">
      <c r="A1188" s="267" t="s">
        <v>976</v>
      </c>
      <c r="B1188" s="249">
        <f>VLOOKUP(F1188,'[14]表二（旧）'!$F$5:$G$1311,2,FALSE)</f>
        <v>0</v>
      </c>
      <c r="C1188" s="157"/>
      <c r="D1188" s="246" t="str">
        <f>IF(B1188=0,"",ROUND(C1188/B1188*100,1))</f>
        <v/>
      </c>
      <c r="E1188" s="244"/>
      <c r="F1188" s="247">
        <v>2220104</v>
      </c>
      <c r="G1188">
        <f>SUM(C1188)</f>
        <v>0</v>
      </c>
      <c r="H1188" s="247" t="s">
        <v>976</v>
      </c>
    </row>
    <row r="1189" ht="20.1" customHeight="1" spans="1:8">
      <c r="A1189" s="267" t="s">
        <v>977</v>
      </c>
      <c r="B1189" s="249">
        <f>VLOOKUP(F1189,'[14]表二（旧）'!$F$5:$G$1311,2,FALSE)</f>
        <v>0</v>
      </c>
      <c r="C1189" s="157"/>
      <c r="D1189" s="246" t="str">
        <f>IF(B1189=0,"",ROUND(C1189/B1189*100,1))</f>
        <v/>
      </c>
      <c r="E1189" s="244"/>
      <c r="F1189" s="247">
        <v>2220105</v>
      </c>
      <c r="G1189">
        <f>SUM(C1189)</f>
        <v>0</v>
      </c>
      <c r="H1189" s="247" t="s">
        <v>977</v>
      </c>
    </row>
    <row r="1190" ht="20.1" customHeight="1" spans="1:8">
      <c r="A1190" s="267" t="s">
        <v>978</v>
      </c>
      <c r="B1190" s="249">
        <f>VLOOKUP(F1190,'[14]表二（旧）'!$F$5:$G$1311,2,FALSE)</f>
        <v>0</v>
      </c>
      <c r="C1190" s="157"/>
      <c r="D1190" s="246" t="str">
        <f>IF(B1190=0,"",ROUND(C1190/B1190*100,1))</f>
        <v/>
      </c>
      <c r="E1190" s="244"/>
      <c r="F1190" s="247">
        <v>2220106</v>
      </c>
      <c r="G1190">
        <f>SUM(C1190)</f>
        <v>0</v>
      </c>
      <c r="H1190" s="247" t="s">
        <v>978</v>
      </c>
    </row>
    <row r="1191" ht="20.1" customHeight="1" spans="1:8">
      <c r="A1191" s="267" t="s">
        <v>979</v>
      </c>
      <c r="B1191" s="249">
        <f>VLOOKUP(F1191,'[14]表二（旧）'!$F$5:$G$1311,2,FALSE)</f>
        <v>0</v>
      </c>
      <c r="C1191" s="157"/>
      <c r="D1191" s="246" t="str">
        <f>IF(B1191=0,"",ROUND(C1191/B1191*100,1))</f>
        <v/>
      </c>
      <c r="E1191" s="244"/>
      <c r="F1191" s="247">
        <v>2220107</v>
      </c>
      <c r="G1191">
        <f>SUM(C1191)</f>
        <v>0</v>
      </c>
      <c r="H1191" s="247" t="s">
        <v>979</v>
      </c>
    </row>
    <row r="1192" ht="20.1" customHeight="1" spans="1:8">
      <c r="A1192" s="267" t="s">
        <v>980</v>
      </c>
      <c r="B1192" s="249">
        <f>VLOOKUP(F1192,'[14]表二（旧）'!$F$5:$G$1311,2,FALSE)</f>
        <v>111</v>
      </c>
      <c r="C1192" s="157">
        <v>143</v>
      </c>
      <c r="D1192" s="246">
        <f>IF(B1192=0,"",ROUND(C1192/B1192*100,1))</f>
        <v>128.8</v>
      </c>
      <c r="E1192" s="244"/>
      <c r="F1192" s="247">
        <v>2220112</v>
      </c>
      <c r="G1192">
        <f>SUM(C1192)</f>
        <v>143</v>
      </c>
      <c r="H1192" s="247" t="s">
        <v>980</v>
      </c>
    </row>
    <row r="1193" ht="20.1" customHeight="1" spans="1:8">
      <c r="A1193" s="267" t="s">
        <v>981</v>
      </c>
      <c r="B1193" s="249">
        <f>VLOOKUP(F1193,'[14]表二（旧）'!$F$5:$G$1311,2,FALSE)</f>
        <v>0</v>
      </c>
      <c r="C1193" s="157"/>
      <c r="D1193" s="246" t="str">
        <f>IF(B1193=0,"",ROUND(C1193/B1193*100,1))</f>
        <v/>
      </c>
      <c r="E1193" s="244"/>
      <c r="F1193" s="247">
        <v>2220113</v>
      </c>
      <c r="G1193">
        <f>SUM(C1193)</f>
        <v>0</v>
      </c>
      <c r="H1193" s="247" t="s">
        <v>981</v>
      </c>
    </row>
    <row r="1194" ht="20.1" customHeight="1" spans="1:8">
      <c r="A1194" s="267" t="s">
        <v>982</v>
      </c>
      <c r="B1194" s="249">
        <f>VLOOKUP(F1194,'[14]表二（旧）'!$F$5:$G$1311,2,FALSE)</f>
        <v>0</v>
      </c>
      <c r="C1194" s="157"/>
      <c r="D1194" s="246" t="str">
        <f>IF(B1194=0,"",ROUND(C1194/B1194*100,1))</f>
        <v/>
      </c>
      <c r="E1194" s="244"/>
      <c r="F1194" s="247">
        <v>2220114</v>
      </c>
      <c r="G1194">
        <f>SUM(C1194)</f>
        <v>0</v>
      </c>
      <c r="H1194" s="247" t="s">
        <v>982</v>
      </c>
    </row>
    <row r="1195" ht="20.1" customHeight="1" spans="1:8">
      <c r="A1195" s="267" t="s">
        <v>983</v>
      </c>
      <c r="B1195" s="249">
        <f>VLOOKUP(F1195,'[14]表二（旧）'!$F$5:$G$1311,2,FALSE)</f>
        <v>0</v>
      </c>
      <c r="C1195" s="157"/>
      <c r="D1195" s="246" t="str">
        <f>IF(B1195=0,"",ROUND(C1195/B1195*100,1))</f>
        <v/>
      </c>
      <c r="E1195" s="244"/>
      <c r="F1195" s="247">
        <v>2220115</v>
      </c>
      <c r="G1195">
        <f>SUM(C1195)</f>
        <v>0</v>
      </c>
      <c r="H1195" s="247" t="s">
        <v>983</v>
      </c>
    </row>
    <row r="1196" ht="20.1" customHeight="1" spans="1:8">
      <c r="A1196" s="267" t="s">
        <v>984</v>
      </c>
      <c r="B1196" s="249">
        <f>VLOOKUP(F1196,'[14]表二（旧）'!$F$5:$G$1311,2,FALSE)</f>
        <v>0</v>
      </c>
      <c r="C1196" s="157"/>
      <c r="D1196" s="246" t="str">
        <f>IF(B1196=0,"",ROUND(C1196/B1196*100,1))</f>
        <v/>
      </c>
      <c r="E1196" s="244"/>
      <c r="F1196" s="247">
        <v>2220118</v>
      </c>
      <c r="G1196">
        <f>SUM(C1196)</f>
        <v>0</v>
      </c>
      <c r="H1196" s="247" t="s">
        <v>984</v>
      </c>
    </row>
    <row r="1197" ht="20.1" customHeight="1" spans="1:8">
      <c r="A1197" s="267" t="s">
        <v>658</v>
      </c>
      <c r="B1197" s="249">
        <f>VLOOKUP(F1197,'[14]表二（旧）'!$F$5:$G$1311,2,FALSE)</f>
        <v>0</v>
      </c>
      <c r="C1197" s="157"/>
      <c r="D1197" s="246" t="str">
        <f>IF(B1197=0,"",ROUND(C1197/B1197*100,1))</f>
        <v/>
      </c>
      <c r="E1197" s="244"/>
      <c r="F1197" s="247">
        <v>2220150</v>
      </c>
      <c r="G1197">
        <f>SUM(C1197)</f>
        <v>0</v>
      </c>
      <c r="H1197" s="247" t="s">
        <v>658</v>
      </c>
    </row>
    <row r="1198" ht="20.1" customHeight="1" spans="1:8">
      <c r="A1198" s="267" t="s">
        <v>985</v>
      </c>
      <c r="B1198" s="249">
        <f>VLOOKUP(F1198,'[14]表二（旧）'!$F$5:$G$1311,2,FALSE)</f>
        <v>391</v>
      </c>
      <c r="C1198" s="157">
        <v>1453</v>
      </c>
      <c r="D1198" s="246">
        <f>IF(B1198=0,"",ROUND(C1198/B1198*100,1))</f>
        <v>371.6</v>
      </c>
      <c r="E1198" s="244"/>
      <c r="F1198" s="247">
        <v>2220199</v>
      </c>
      <c r="G1198">
        <f>SUM(C1198)</f>
        <v>1453</v>
      </c>
      <c r="H1198" s="247" t="s">
        <v>985</v>
      </c>
    </row>
    <row r="1199" ht="20.1" customHeight="1" spans="1:8">
      <c r="A1199" s="267" t="s">
        <v>986</v>
      </c>
      <c r="B1199" s="245">
        <f>SUM(B1200:B1212)</f>
        <v>0</v>
      </c>
      <c r="C1199" s="245">
        <f>SUM(C1200:C1212)</f>
        <v>0</v>
      </c>
      <c r="D1199" s="246" t="str">
        <f>IF(B1199=0,"",ROUND(C1199/B1199*100,1))</f>
        <v/>
      </c>
      <c r="E1199" s="244"/>
      <c r="F1199" s="247">
        <v>22202</v>
      </c>
      <c r="G1199">
        <f>SUM(C1199)</f>
        <v>0</v>
      </c>
      <c r="H1199" s="247" t="s">
        <v>986</v>
      </c>
    </row>
    <row r="1200" ht="20.1" customHeight="1" spans="1:8">
      <c r="A1200" s="267" t="s">
        <v>655</v>
      </c>
      <c r="B1200" s="249">
        <f>VLOOKUP(F1200,'[14]表二（旧）'!$F$5:$G$1311,2,FALSE)</f>
        <v>0</v>
      </c>
      <c r="C1200" s="157"/>
      <c r="D1200" s="246" t="str">
        <f>IF(B1200=0,"",ROUND(C1200/B1200*100,1))</f>
        <v/>
      </c>
      <c r="E1200" s="244"/>
      <c r="F1200" s="247">
        <v>2220201</v>
      </c>
      <c r="G1200">
        <f>SUM(C1200)</f>
        <v>0</v>
      </c>
      <c r="H1200" s="247" t="s">
        <v>655</v>
      </c>
    </row>
    <row r="1201" ht="20.1" customHeight="1" spans="1:8">
      <c r="A1201" s="267" t="s">
        <v>656</v>
      </c>
      <c r="B1201" s="249">
        <f>VLOOKUP(F1201,'[14]表二（旧）'!$F$5:$G$1311,2,FALSE)</f>
        <v>0</v>
      </c>
      <c r="C1201" s="157"/>
      <c r="D1201" s="246" t="str">
        <f>IF(B1201=0,"",ROUND(C1201/B1201*100,1))</f>
        <v/>
      </c>
      <c r="E1201" s="244"/>
      <c r="F1201" s="247">
        <v>2220202</v>
      </c>
      <c r="G1201">
        <f>SUM(C1201)</f>
        <v>0</v>
      </c>
      <c r="H1201" s="247" t="s">
        <v>656</v>
      </c>
    </row>
    <row r="1202" ht="20.1" customHeight="1" spans="1:8">
      <c r="A1202" s="267" t="s">
        <v>657</v>
      </c>
      <c r="B1202" s="249">
        <f>VLOOKUP(F1202,'[14]表二（旧）'!$F$5:$G$1311,2,FALSE)</f>
        <v>0</v>
      </c>
      <c r="C1202" s="157"/>
      <c r="D1202" s="246" t="str">
        <f>IF(B1202=0,"",ROUND(C1202/B1202*100,1))</f>
        <v/>
      </c>
      <c r="E1202" s="244"/>
      <c r="F1202" s="247">
        <v>2220203</v>
      </c>
      <c r="G1202">
        <f>SUM(C1202)</f>
        <v>0</v>
      </c>
      <c r="H1202" s="247" t="s">
        <v>657</v>
      </c>
    </row>
    <row r="1203" ht="20.1" customHeight="1" spans="1:8">
      <c r="A1203" s="267" t="s">
        <v>987</v>
      </c>
      <c r="B1203" s="249">
        <f>VLOOKUP(F1203,'[14]表二（旧）'!$F$5:$G$1311,2,FALSE)</f>
        <v>0</v>
      </c>
      <c r="C1203" s="157"/>
      <c r="D1203" s="246" t="str">
        <f>IF(B1203=0,"",ROUND(C1203/B1203*100,1))</f>
        <v/>
      </c>
      <c r="E1203" s="244"/>
      <c r="F1203" s="247">
        <v>2220204</v>
      </c>
      <c r="G1203">
        <f>SUM(C1203)</f>
        <v>0</v>
      </c>
      <c r="H1203" s="247" t="s">
        <v>987</v>
      </c>
    </row>
    <row r="1204" ht="20.1" customHeight="1" spans="1:8">
      <c r="A1204" s="267" t="s">
        <v>988</v>
      </c>
      <c r="B1204" s="249">
        <f>VLOOKUP(F1204,'[14]表二（旧）'!$F$5:$G$1311,2,FALSE)</f>
        <v>0</v>
      </c>
      <c r="C1204" s="157"/>
      <c r="D1204" s="246" t="str">
        <f>IF(B1204=0,"",ROUND(C1204/B1204*100,1))</f>
        <v/>
      </c>
      <c r="E1204" s="244"/>
      <c r="F1204" s="247">
        <v>2220205</v>
      </c>
      <c r="G1204">
        <f>SUM(C1204)</f>
        <v>0</v>
      </c>
      <c r="H1204" s="247" t="s">
        <v>988</v>
      </c>
    </row>
    <row r="1205" ht="20.1" customHeight="1" spans="1:8">
      <c r="A1205" s="267" t="s">
        <v>989</v>
      </c>
      <c r="B1205" s="249">
        <f>VLOOKUP(F1205,'[14]表二（旧）'!$F$5:$G$1311,2,FALSE)</f>
        <v>0</v>
      </c>
      <c r="C1205" s="157"/>
      <c r="D1205" s="246" t="str">
        <f>IF(B1205=0,"",ROUND(C1205/B1205*100,1))</f>
        <v/>
      </c>
      <c r="E1205" s="244"/>
      <c r="F1205" s="247">
        <v>2220206</v>
      </c>
      <c r="G1205">
        <f>SUM(C1205)</f>
        <v>0</v>
      </c>
      <c r="H1205" s="247" t="s">
        <v>989</v>
      </c>
    </row>
    <row r="1206" ht="20.1" customHeight="1" spans="1:8">
      <c r="A1206" s="267" t="s">
        <v>990</v>
      </c>
      <c r="B1206" s="249">
        <f>VLOOKUP(F1206,'[14]表二（旧）'!$F$5:$G$1311,2,FALSE)</f>
        <v>0</v>
      </c>
      <c r="C1206" s="157"/>
      <c r="D1206" s="246" t="str">
        <f>IF(B1206=0,"",ROUND(C1206/B1206*100,1))</f>
        <v/>
      </c>
      <c r="E1206" s="244"/>
      <c r="F1206" s="247">
        <v>2220207</v>
      </c>
      <c r="G1206">
        <f>SUM(C1206)</f>
        <v>0</v>
      </c>
      <c r="H1206" s="247" t="s">
        <v>990</v>
      </c>
    </row>
    <row r="1207" ht="20.1" customHeight="1" spans="1:8">
      <c r="A1207" s="267" t="s">
        <v>991</v>
      </c>
      <c r="B1207" s="249">
        <f>VLOOKUP(F1207,'[14]表二（旧）'!$F$5:$G$1311,2,FALSE)</f>
        <v>0</v>
      </c>
      <c r="C1207" s="157"/>
      <c r="D1207" s="246" t="str">
        <f>IF(B1207=0,"",ROUND(C1207/B1207*100,1))</f>
        <v/>
      </c>
      <c r="E1207" s="244"/>
      <c r="F1207" s="247">
        <v>2220209</v>
      </c>
      <c r="G1207">
        <f>SUM(C1207)</f>
        <v>0</v>
      </c>
      <c r="H1207" s="247" t="s">
        <v>991</v>
      </c>
    </row>
    <row r="1208" ht="20.1" customHeight="1" spans="1:8">
      <c r="A1208" s="267" t="s">
        <v>992</v>
      </c>
      <c r="B1208" s="249">
        <f>VLOOKUP(F1208,'[14]表二（旧）'!$F$5:$G$1311,2,FALSE)</f>
        <v>0</v>
      </c>
      <c r="C1208" s="157"/>
      <c r="D1208" s="246" t="str">
        <f>IF(B1208=0,"",ROUND(C1208/B1208*100,1))</f>
        <v/>
      </c>
      <c r="E1208" s="244"/>
      <c r="F1208" s="247">
        <v>2220210</v>
      </c>
      <c r="G1208">
        <f>SUM(C1208)</f>
        <v>0</v>
      </c>
      <c r="H1208" s="247" t="s">
        <v>992</v>
      </c>
    </row>
    <row r="1209" ht="20.1" customHeight="1" spans="1:8">
      <c r="A1209" s="267" t="s">
        <v>993</v>
      </c>
      <c r="B1209" s="249">
        <f>VLOOKUP(F1209,'[14]表二（旧）'!$F$5:$G$1311,2,FALSE)</f>
        <v>0</v>
      </c>
      <c r="C1209" s="157"/>
      <c r="D1209" s="246" t="str">
        <f>IF(B1209=0,"",ROUND(C1209/B1209*100,1))</f>
        <v/>
      </c>
      <c r="E1209" s="244"/>
      <c r="F1209" s="247">
        <v>2220211</v>
      </c>
      <c r="G1209">
        <f>SUM(C1209)</f>
        <v>0</v>
      </c>
      <c r="H1209" s="247" t="s">
        <v>993</v>
      </c>
    </row>
    <row r="1210" ht="20.1" customHeight="1" spans="1:8">
      <c r="A1210" s="267" t="s">
        <v>994</v>
      </c>
      <c r="B1210" s="249">
        <f>VLOOKUP(F1210,'[14]表二（旧）'!$F$5:$G$1311,2,FALSE)</f>
        <v>0</v>
      </c>
      <c r="C1210" s="157"/>
      <c r="D1210" s="246" t="str">
        <f>IF(B1210=0,"",ROUND(C1210/B1210*100,1))</f>
        <v/>
      </c>
      <c r="E1210" s="244"/>
      <c r="F1210" s="247">
        <v>2220212</v>
      </c>
      <c r="G1210">
        <f>SUM(C1210)</f>
        <v>0</v>
      </c>
      <c r="H1210" s="247" t="s">
        <v>994</v>
      </c>
    </row>
    <row r="1211" ht="20.1" customHeight="1" spans="1:8">
      <c r="A1211" s="267" t="s">
        <v>658</v>
      </c>
      <c r="B1211" s="249">
        <f>VLOOKUP(F1211,'[14]表二（旧）'!$F$5:$G$1311,2,FALSE)</f>
        <v>0</v>
      </c>
      <c r="C1211" s="157"/>
      <c r="D1211" s="246" t="str">
        <f>IF(B1211=0,"",ROUND(C1211/B1211*100,1))</f>
        <v/>
      </c>
      <c r="E1211" s="244"/>
      <c r="F1211" s="247">
        <v>2220250</v>
      </c>
      <c r="G1211">
        <f>SUM(C1211)</f>
        <v>0</v>
      </c>
      <c r="H1211" s="247" t="s">
        <v>658</v>
      </c>
    </row>
    <row r="1212" ht="20.1" customHeight="1" spans="1:8">
      <c r="A1212" s="267" t="s">
        <v>995</v>
      </c>
      <c r="B1212" s="249">
        <f>VLOOKUP(F1212,'[14]表二（旧）'!$F$5:$G$1311,2,FALSE)</f>
        <v>0</v>
      </c>
      <c r="C1212" s="157"/>
      <c r="D1212" s="246" t="str">
        <f>IF(B1212=0,"",ROUND(C1212/B1212*100,1))</f>
        <v/>
      </c>
      <c r="E1212" s="244"/>
      <c r="F1212" s="247">
        <v>2220299</v>
      </c>
      <c r="G1212">
        <f>SUM(C1212)</f>
        <v>0</v>
      </c>
      <c r="H1212" s="247" t="s">
        <v>995</v>
      </c>
    </row>
    <row r="1213" ht="20.1" customHeight="1" spans="1:8">
      <c r="A1213" s="267" t="s">
        <v>996</v>
      </c>
      <c r="B1213" s="245">
        <f>SUM(B1214:B1217)</f>
        <v>0</v>
      </c>
      <c r="C1213" s="245">
        <f>SUM(C1214:C1217)</f>
        <v>0</v>
      </c>
      <c r="D1213" s="246" t="str">
        <f>IF(B1213=0,"",ROUND(C1213/B1213*100,1))</f>
        <v/>
      </c>
      <c r="E1213" s="244"/>
      <c r="F1213" s="247">
        <v>22203</v>
      </c>
      <c r="G1213">
        <f>SUM(C1213)</f>
        <v>0</v>
      </c>
      <c r="H1213" s="247" t="s">
        <v>996</v>
      </c>
    </row>
    <row r="1214" ht="20.1" customHeight="1" spans="1:8">
      <c r="A1214" s="267" t="s">
        <v>997</v>
      </c>
      <c r="B1214" s="249">
        <f>VLOOKUP(F1214,'[14]表二（旧）'!$F$5:$G$1311,2,FALSE)</f>
        <v>0</v>
      </c>
      <c r="C1214" s="157"/>
      <c r="D1214" s="246" t="str">
        <f>IF(B1214=0,"",ROUND(C1214/B1214*100,1))</f>
        <v/>
      </c>
      <c r="E1214" s="244"/>
      <c r="F1214" s="247">
        <v>2220301</v>
      </c>
      <c r="G1214">
        <f>SUM(C1214)</f>
        <v>0</v>
      </c>
      <c r="H1214" s="247" t="s">
        <v>998</v>
      </c>
    </row>
    <row r="1215" ht="20.1" customHeight="1" spans="1:8">
      <c r="A1215" s="267" t="s">
        <v>999</v>
      </c>
      <c r="B1215" s="249">
        <f>VLOOKUP(F1215,'[14]表二（旧）'!$F$5:$G$1311,2,FALSE)</f>
        <v>0</v>
      </c>
      <c r="C1215" s="157"/>
      <c r="D1215" s="246" t="str">
        <f>IF(B1215=0,"",ROUND(C1215/B1215*100,1))</f>
        <v/>
      </c>
      <c r="E1215" s="244"/>
      <c r="F1215" s="247">
        <v>2220303</v>
      </c>
      <c r="G1215">
        <f>SUM(C1215)</f>
        <v>0</v>
      </c>
      <c r="H1215" s="247" t="s">
        <v>999</v>
      </c>
    </row>
    <row r="1216" ht="20.1" customHeight="1" spans="1:8">
      <c r="A1216" s="267" t="s">
        <v>1000</v>
      </c>
      <c r="B1216" s="249">
        <f>VLOOKUP(F1216,'[14]表二（旧）'!$F$5:$G$1311,2,FALSE)</f>
        <v>0</v>
      </c>
      <c r="C1216" s="157"/>
      <c r="D1216" s="246" t="str">
        <f>IF(B1216=0,"",ROUND(C1216/B1216*100,1))</f>
        <v/>
      </c>
      <c r="E1216" s="244"/>
      <c r="F1216" s="247">
        <v>2220304</v>
      </c>
      <c r="G1216">
        <f>SUM(C1216)</f>
        <v>0</v>
      </c>
      <c r="H1216" s="247" t="s">
        <v>1000</v>
      </c>
    </row>
    <row r="1217" ht="20.1" customHeight="1" spans="1:8">
      <c r="A1217" s="267" t="s">
        <v>1001</v>
      </c>
      <c r="B1217" s="249">
        <f>VLOOKUP(F1217,'[14]表二（旧）'!$F$5:$G$1311,2,FALSE)</f>
        <v>0</v>
      </c>
      <c r="C1217" s="157"/>
      <c r="D1217" s="246" t="str">
        <f>IF(B1217=0,"",ROUND(C1217/B1217*100,1))</f>
        <v/>
      </c>
      <c r="E1217" s="244"/>
      <c r="F1217" s="247">
        <v>2220399</v>
      </c>
      <c r="G1217">
        <f>SUM(C1217)</f>
        <v>0</v>
      </c>
      <c r="H1217" s="247" t="s">
        <v>1002</v>
      </c>
    </row>
    <row r="1218" ht="20.1" customHeight="1" spans="1:8">
      <c r="A1218" s="267" t="s">
        <v>1003</v>
      </c>
      <c r="B1218" s="245">
        <f>SUM(B1219:B1223)</f>
        <v>0</v>
      </c>
      <c r="C1218" s="245">
        <f>SUM(C1219:C1223)</f>
        <v>95</v>
      </c>
      <c r="D1218" s="246" t="str">
        <f>IF(B1218=0,"",ROUND(C1218/B1218*100,1))</f>
        <v/>
      </c>
      <c r="E1218" s="244"/>
      <c r="F1218" s="247">
        <v>22204</v>
      </c>
      <c r="G1218">
        <f>SUM(C1218)</f>
        <v>95</v>
      </c>
      <c r="H1218" s="247" t="s">
        <v>1003</v>
      </c>
    </row>
    <row r="1219" ht="20.1" customHeight="1" spans="1:8">
      <c r="A1219" s="267" t="s">
        <v>1004</v>
      </c>
      <c r="B1219" s="249">
        <f>VLOOKUP(F1219,'[14]表二（旧）'!$F$5:$G$1311,2,FALSE)</f>
        <v>0</v>
      </c>
      <c r="C1219" s="157"/>
      <c r="D1219" s="246" t="str">
        <f>IF(B1219=0,"",ROUND(C1219/B1219*100,1))</f>
        <v/>
      </c>
      <c r="E1219" s="244"/>
      <c r="F1219" s="247">
        <v>2220401</v>
      </c>
      <c r="G1219">
        <f>SUM(C1219)</f>
        <v>0</v>
      </c>
      <c r="H1219" s="247" t="s">
        <v>1004</v>
      </c>
    </row>
    <row r="1220" ht="20.1" customHeight="1" spans="1:8">
      <c r="A1220" s="267" t="s">
        <v>1005</v>
      </c>
      <c r="B1220" s="249">
        <f>VLOOKUP(F1220,'[14]表二（旧）'!$F$5:$G$1311,2,FALSE)</f>
        <v>0</v>
      </c>
      <c r="C1220" s="157"/>
      <c r="D1220" s="246" t="str">
        <f>IF(B1220=0,"",ROUND(C1220/B1220*100,1))</f>
        <v/>
      </c>
      <c r="E1220" s="244"/>
      <c r="F1220" s="247">
        <v>2220402</v>
      </c>
      <c r="G1220">
        <f>SUM(C1220)</f>
        <v>0</v>
      </c>
      <c r="H1220" s="247" t="s">
        <v>1005</v>
      </c>
    </row>
    <row r="1221" ht="20.1" customHeight="1" spans="1:8">
      <c r="A1221" s="267" t="s">
        <v>1006</v>
      </c>
      <c r="B1221" s="249">
        <f>VLOOKUP(F1221,'[14]表二（旧）'!$F$5:$G$1311,2,FALSE)</f>
        <v>0</v>
      </c>
      <c r="C1221" s="157"/>
      <c r="D1221" s="246" t="str">
        <f t="shared" ref="D1221:D1284" si="38">IF(B1221=0,"",ROUND(C1221/B1221*100,1))</f>
        <v/>
      </c>
      <c r="E1221" s="244"/>
      <c r="F1221" s="247">
        <v>2220403</v>
      </c>
      <c r="G1221">
        <f t="shared" ref="G1221:G1284" si="39">SUM(C1221)</f>
        <v>0</v>
      </c>
      <c r="H1221" s="247" t="s">
        <v>1006</v>
      </c>
    </row>
    <row r="1222" ht="20.1" customHeight="1" spans="1:8">
      <c r="A1222" s="267" t="s">
        <v>1007</v>
      </c>
      <c r="B1222" s="249">
        <f>VLOOKUP(F1222,'[14]表二（旧）'!$F$5:$G$1311,2,FALSE)</f>
        <v>0</v>
      </c>
      <c r="C1222" s="157">
        <v>95</v>
      </c>
      <c r="D1222" s="246" t="str">
        <f>IF(B1222=0,"",ROUND(C1222/B1222*100,1))</f>
        <v/>
      </c>
      <c r="E1222" s="244"/>
      <c r="F1222" s="247">
        <v>2220404</v>
      </c>
      <c r="G1222">
        <f>SUM(C1222)</f>
        <v>95</v>
      </c>
      <c r="H1222" s="247" t="s">
        <v>1007</v>
      </c>
    </row>
    <row r="1223" ht="20.1" customHeight="1" spans="1:8">
      <c r="A1223" s="267" t="s">
        <v>1008</v>
      </c>
      <c r="B1223" s="249">
        <f>VLOOKUP(F1223,'[14]表二（旧）'!$F$5:$G$1311,2,FALSE)</f>
        <v>0</v>
      </c>
      <c r="C1223" s="157"/>
      <c r="D1223" s="246" t="str">
        <f>IF(B1223=0,"",ROUND(C1223/B1223*100,1))</f>
        <v/>
      </c>
      <c r="E1223" s="244"/>
      <c r="F1223" s="247">
        <v>2220499</v>
      </c>
      <c r="G1223">
        <f>SUM(C1223)</f>
        <v>0</v>
      </c>
      <c r="H1223" s="247" t="s">
        <v>1008</v>
      </c>
    </row>
    <row r="1224" ht="20.1" customHeight="1" spans="1:8">
      <c r="A1224" s="267" t="s">
        <v>1009</v>
      </c>
      <c r="B1224" s="245">
        <f>SUM(B1225:B1235)</f>
        <v>0</v>
      </c>
      <c r="C1224" s="245">
        <f>SUM(C1225:C1235)</f>
        <v>100</v>
      </c>
      <c r="D1224" s="246" t="str">
        <f>IF(B1224=0,"",ROUND(C1224/B1224*100,1))</f>
        <v/>
      </c>
      <c r="E1224" s="244"/>
      <c r="F1224" s="247">
        <v>22205</v>
      </c>
      <c r="G1224">
        <f>SUM(C1224)</f>
        <v>100</v>
      </c>
      <c r="H1224" s="247" t="s">
        <v>1009</v>
      </c>
    </row>
    <row r="1225" ht="20.1" customHeight="1" spans="1:8">
      <c r="A1225" s="267" t="s">
        <v>1010</v>
      </c>
      <c r="B1225" s="249">
        <f>VLOOKUP(F1225,'[14]表二（旧）'!$F$5:$G$1311,2,FALSE)</f>
        <v>0</v>
      </c>
      <c r="C1225" s="157"/>
      <c r="D1225" s="246" t="str">
        <f>IF(B1225=0,"",ROUND(C1225/B1225*100,1))</f>
        <v/>
      </c>
      <c r="E1225" s="244"/>
      <c r="F1225" s="247">
        <v>2220501</v>
      </c>
      <c r="G1225">
        <f>SUM(C1225)</f>
        <v>0</v>
      </c>
      <c r="H1225" s="247" t="s">
        <v>1010</v>
      </c>
    </row>
    <row r="1226" ht="20.1" customHeight="1" spans="1:8">
      <c r="A1226" s="267" t="s">
        <v>1011</v>
      </c>
      <c r="B1226" s="249">
        <f>VLOOKUP(F1226,'[14]表二（旧）'!$F$5:$G$1311,2,FALSE)</f>
        <v>0</v>
      </c>
      <c r="C1226" s="157"/>
      <c r="D1226" s="246" t="str">
        <f>IF(B1226=0,"",ROUND(C1226/B1226*100,1))</f>
        <v/>
      </c>
      <c r="E1226" s="244"/>
      <c r="F1226" s="247">
        <v>2220502</v>
      </c>
      <c r="G1226">
        <f>SUM(C1226)</f>
        <v>0</v>
      </c>
      <c r="H1226" s="247" t="s">
        <v>1011</v>
      </c>
    </row>
    <row r="1227" ht="20.1" customHeight="1" spans="1:8">
      <c r="A1227" s="267" t="s">
        <v>1012</v>
      </c>
      <c r="B1227" s="249">
        <f>VLOOKUP(F1227,'[14]表二（旧）'!$F$5:$G$1311,2,FALSE)</f>
        <v>0</v>
      </c>
      <c r="C1227" s="157"/>
      <c r="D1227" s="246" t="str">
        <f>IF(B1227=0,"",ROUND(C1227/B1227*100,1))</f>
        <v/>
      </c>
      <c r="E1227" s="244"/>
      <c r="F1227" s="247">
        <v>2220503</v>
      </c>
      <c r="G1227">
        <f>SUM(C1227)</f>
        <v>0</v>
      </c>
      <c r="H1227" s="247" t="s">
        <v>1012</v>
      </c>
    </row>
    <row r="1228" ht="20.1" customHeight="1" spans="1:8">
      <c r="A1228" s="267" t="s">
        <v>1013</v>
      </c>
      <c r="B1228" s="249">
        <f>VLOOKUP(F1228,'[14]表二（旧）'!$F$5:$G$1311,2,FALSE)</f>
        <v>0</v>
      </c>
      <c r="C1228" s="157"/>
      <c r="D1228" s="246" t="str">
        <f>IF(B1228=0,"",ROUND(C1228/B1228*100,1))</f>
        <v/>
      </c>
      <c r="E1228" s="244"/>
      <c r="F1228" s="247">
        <v>2220504</v>
      </c>
      <c r="G1228">
        <f>SUM(C1228)</f>
        <v>0</v>
      </c>
      <c r="H1228" s="247" t="s">
        <v>1013</v>
      </c>
    </row>
    <row r="1229" ht="20.1" customHeight="1" spans="1:8">
      <c r="A1229" s="267" t="s">
        <v>1014</v>
      </c>
      <c r="B1229" s="249">
        <f>VLOOKUP(F1229,'[14]表二（旧）'!$F$5:$G$1311,2,FALSE)</f>
        <v>0</v>
      </c>
      <c r="C1229" s="157"/>
      <c r="D1229" s="246" t="str">
        <f>IF(B1229=0,"",ROUND(C1229/B1229*100,1))</f>
        <v/>
      </c>
      <c r="E1229" s="244"/>
      <c r="F1229" s="247">
        <v>2220505</v>
      </c>
      <c r="G1229">
        <f>SUM(C1229)</f>
        <v>0</v>
      </c>
      <c r="H1229" s="247" t="s">
        <v>1014</v>
      </c>
    </row>
    <row r="1230" ht="20.1" customHeight="1" spans="1:8">
      <c r="A1230" s="267" t="s">
        <v>1015</v>
      </c>
      <c r="B1230" s="249">
        <f>VLOOKUP(F1230,'[14]表二（旧）'!$F$5:$G$1311,2,FALSE)</f>
        <v>0</v>
      </c>
      <c r="C1230" s="157"/>
      <c r="D1230" s="246" t="str">
        <f>IF(B1230=0,"",ROUND(C1230/B1230*100,1))</f>
        <v/>
      </c>
      <c r="E1230" s="244"/>
      <c r="F1230" s="247">
        <v>2220506</v>
      </c>
      <c r="G1230">
        <f>SUM(C1230)</f>
        <v>0</v>
      </c>
      <c r="H1230" s="247" t="s">
        <v>1015</v>
      </c>
    </row>
    <row r="1231" ht="20.1" customHeight="1" spans="1:8">
      <c r="A1231" s="267" t="s">
        <v>1016</v>
      </c>
      <c r="B1231" s="249">
        <f>VLOOKUP(F1231,'[14]表二（旧）'!$F$5:$G$1311,2,FALSE)</f>
        <v>0</v>
      </c>
      <c r="C1231" s="157"/>
      <c r="D1231" s="246" t="str">
        <f>IF(B1231=0,"",ROUND(C1231/B1231*100,1))</f>
        <v/>
      </c>
      <c r="E1231" s="244"/>
      <c r="F1231" s="247">
        <v>2220507</v>
      </c>
      <c r="G1231">
        <f>SUM(C1231)</f>
        <v>0</v>
      </c>
      <c r="H1231" s="247" t="s">
        <v>1016</v>
      </c>
    </row>
    <row r="1232" ht="20.1" customHeight="1" spans="1:8">
      <c r="A1232" s="267" t="s">
        <v>1017</v>
      </c>
      <c r="B1232" s="249">
        <f>VLOOKUP(F1232,'[14]表二（旧）'!$F$5:$G$1311,2,FALSE)</f>
        <v>0</v>
      </c>
      <c r="C1232" s="157"/>
      <c r="D1232" s="246" t="str">
        <f>IF(B1232=0,"",ROUND(C1232/B1232*100,1))</f>
        <v/>
      </c>
      <c r="E1232" s="244"/>
      <c r="F1232" s="247">
        <v>2220508</v>
      </c>
      <c r="G1232">
        <f>SUM(C1232)</f>
        <v>0</v>
      </c>
      <c r="H1232" s="247" t="s">
        <v>1017</v>
      </c>
    </row>
    <row r="1233" ht="20.1" customHeight="1" spans="1:8">
      <c r="A1233" s="267" t="s">
        <v>1018</v>
      </c>
      <c r="B1233" s="249">
        <f>VLOOKUP(F1233,'[14]表二（旧）'!$F$5:$G$1311,2,FALSE)</f>
        <v>0</v>
      </c>
      <c r="C1233" s="157">
        <v>100</v>
      </c>
      <c r="D1233" s="246" t="str">
        <f>IF(B1233=0,"",ROUND(C1233/B1233*100,1))</f>
        <v/>
      </c>
      <c r="E1233" s="244"/>
      <c r="F1233" s="247">
        <v>2220509</v>
      </c>
      <c r="G1233">
        <f>SUM(C1233)</f>
        <v>100</v>
      </c>
      <c r="H1233" s="247" t="s">
        <v>1018</v>
      </c>
    </row>
    <row r="1234" ht="20.1" customHeight="1" spans="1:8">
      <c r="A1234" s="267" t="s">
        <v>1019</v>
      </c>
      <c r="B1234" s="249">
        <f>VLOOKUP(F1234,'[14]表二（旧）'!$F$5:$G$1311,2,FALSE)</f>
        <v>0</v>
      </c>
      <c r="C1234" s="157"/>
      <c r="D1234" s="246" t="str">
        <f>IF(B1234=0,"",ROUND(C1234/B1234*100,1))</f>
        <v/>
      </c>
      <c r="E1234" s="244"/>
      <c r="F1234" s="247">
        <v>2220510</v>
      </c>
      <c r="G1234">
        <f>SUM(C1234)</f>
        <v>0</v>
      </c>
      <c r="H1234" s="247" t="s">
        <v>1019</v>
      </c>
    </row>
    <row r="1235" ht="20.1" customHeight="1" spans="1:8">
      <c r="A1235" s="267" t="s">
        <v>1020</v>
      </c>
      <c r="B1235" s="249">
        <f>VLOOKUP(F1235,'[14]表二（旧）'!$F$5:$G$1311,2,FALSE)</f>
        <v>0</v>
      </c>
      <c r="C1235" s="157"/>
      <c r="D1235" s="246" t="str">
        <f>IF(B1235=0,"",ROUND(C1235/B1235*100,1))</f>
        <v/>
      </c>
      <c r="E1235" s="244"/>
      <c r="F1235" s="247">
        <v>2220599</v>
      </c>
      <c r="G1235">
        <f>SUM(C1235)</f>
        <v>0</v>
      </c>
      <c r="H1235" s="247" t="s">
        <v>1020</v>
      </c>
    </row>
    <row r="1236" ht="20.1" customHeight="1" spans="1:8">
      <c r="A1236" s="266" t="s">
        <v>1021</v>
      </c>
      <c r="B1236" s="245">
        <f>SUM(B1237,B1249,B1255,B1261,B1269,B1282,B1286,B1292)</f>
        <v>367</v>
      </c>
      <c r="C1236" s="245">
        <f>SUM(C1237,C1249,C1255,C1261,C1269,C1282,C1286,C1292)</f>
        <v>868</v>
      </c>
      <c r="D1236" s="246">
        <f>IF(B1236=0,"",ROUND(C1236/B1236*100,1))</f>
        <v>236.5</v>
      </c>
      <c r="E1236" s="244"/>
      <c r="F1236" s="247">
        <v>224</v>
      </c>
      <c r="G1236">
        <f>SUM(C1236)</f>
        <v>868</v>
      </c>
      <c r="H1236" s="247" t="s">
        <v>1021</v>
      </c>
    </row>
    <row r="1237" ht="20.1" customHeight="1" spans="1:8">
      <c r="A1237" s="266" t="s">
        <v>1022</v>
      </c>
      <c r="B1237" s="245">
        <f>SUM(B1238:B1248)</f>
        <v>255</v>
      </c>
      <c r="C1237" s="245">
        <f>SUM(C1238:C1248)</f>
        <v>275</v>
      </c>
      <c r="D1237" s="246">
        <f>IF(B1237=0,"",ROUND(C1237/B1237*100,1))</f>
        <v>107.8</v>
      </c>
      <c r="E1237" s="244"/>
      <c r="F1237" s="247">
        <v>22401</v>
      </c>
      <c r="G1237">
        <f>SUM(C1237)</f>
        <v>275</v>
      </c>
      <c r="H1237" s="247" t="s">
        <v>1022</v>
      </c>
    </row>
    <row r="1238" ht="20.1" customHeight="1" spans="1:8">
      <c r="A1238" s="266" t="s">
        <v>1023</v>
      </c>
      <c r="B1238" s="258">
        <f>VLOOKUP(2150601,'[14]表二（旧）'!$F$5:$G$1311,2,FALSE)</f>
        <v>140</v>
      </c>
      <c r="C1238" s="157">
        <v>144</v>
      </c>
      <c r="D1238" s="246">
        <f>IF(B1238=0,"",ROUND(C1238/B1238*100,1))</f>
        <v>102.9</v>
      </c>
      <c r="E1238" s="244"/>
      <c r="F1238" s="247">
        <v>2240101</v>
      </c>
      <c r="G1238">
        <f>SUM(C1238)</f>
        <v>144</v>
      </c>
      <c r="H1238" s="247" t="s">
        <v>1023</v>
      </c>
    </row>
    <row r="1239" ht="20.1" customHeight="1" spans="1:8">
      <c r="A1239" s="266" t="s">
        <v>1024</v>
      </c>
      <c r="B1239" s="258">
        <f>VLOOKUP(2150602,'[14]表二（旧）'!$F$5:$G$1311,2,FALSE)</f>
        <v>0</v>
      </c>
      <c r="C1239" s="157"/>
      <c r="D1239" s="246" t="str">
        <f>IF(B1239=0,"",ROUND(C1239/B1239*100,1))</f>
        <v/>
      </c>
      <c r="E1239" s="244"/>
      <c r="F1239" s="247">
        <v>2240102</v>
      </c>
      <c r="G1239">
        <f>SUM(C1239)</f>
        <v>0</v>
      </c>
      <c r="H1239" s="247" t="s">
        <v>1024</v>
      </c>
    </row>
    <row r="1240" ht="20.1" customHeight="1" spans="1:8">
      <c r="A1240" s="266" t="s">
        <v>1025</v>
      </c>
      <c r="B1240" s="258">
        <f>VLOOKUP(2150603,'[14]表二（旧）'!$F$5:$G$1311,2,FALSE)</f>
        <v>0</v>
      </c>
      <c r="C1240" s="157"/>
      <c r="D1240" s="246" t="str">
        <f>IF(B1240=0,"",ROUND(C1240/B1240*100,1))</f>
        <v/>
      </c>
      <c r="E1240" s="244"/>
      <c r="F1240" s="247">
        <v>2240103</v>
      </c>
      <c r="G1240">
        <f>SUM(C1240)</f>
        <v>0</v>
      </c>
      <c r="H1240" s="247" t="s">
        <v>1025</v>
      </c>
    </row>
    <row r="1241" ht="20.1" customHeight="1" spans="1:8">
      <c r="A1241" s="266" t="s">
        <v>1026</v>
      </c>
      <c r="B1241" s="157"/>
      <c r="C1241" s="157"/>
      <c r="D1241" s="246" t="str">
        <f>IF(B1241=0,"",ROUND(C1241/B1241*100,1))</f>
        <v/>
      </c>
      <c r="E1241" s="244"/>
      <c r="F1241" s="247">
        <v>2240104</v>
      </c>
      <c r="G1241">
        <f>SUM(C1241)</f>
        <v>0</v>
      </c>
      <c r="H1241" s="247" t="s">
        <v>1026</v>
      </c>
    </row>
    <row r="1242" ht="20.1" customHeight="1" spans="1:8">
      <c r="A1242" s="266" t="s">
        <v>1027</v>
      </c>
      <c r="B1242" s="157"/>
      <c r="C1242" s="157"/>
      <c r="D1242" s="246" t="str">
        <f>IF(B1242=0,"",ROUND(C1242/B1242*100,1))</f>
        <v/>
      </c>
      <c r="E1242" s="244"/>
      <c r="F1242" s="247">
        <v>2240105</v>
      </c>
      <c r="G1242">
        <f>SUM(C1242)</f>
        <v>0</v>
      </c>
      <c r="H1242" s="247" t="s">
        <v>1027</v>
      </c>
    </row>
    <row r="1243" ht="20.1" customHeight="1" spans="1:8">
      <c r="A1243" s="266" t="s">
        <v>1028</v>
      </c>
      <c r="B1243" s="258">
        <f>VLOOKUP(2150605,'[14]表二（旧）'!$F$5:$G$1311,2,FALSE)</f>
        <v>30</v>
      </c>
      <c r="C1243" s="157">
        <v>50</v>
      </c>
      <c r="D1243" s="246">
        <f>IF(B1243=0,"",ROUND(C1243/B1243*100,1))</f>
        <v>166.7</v>
      </c>
      <c r="E1243" s="244"/>
      <c r="F1243" s="247">
        <v>2240106</v>
      </c>
      <c r="G1243">
        <f>SUM(C1243)</f>
        <v>50</v>
      </c>
      <c r="H1243" s="247" t="s">
        <v>1028</v>
      </c>
    </row>
    <row r="1244" ht="20.1" customHeight="1" spans="1:8">
      <c r="A1244" s="266" t="s">
        <v>1029</v>
      </c>
      <c r="B1244" s="157"/>
      <c r="C1244" s="157"/>
      <c r="D1244" s="246" t="str">
        <f>IF(B1244=0,"",ROUND(C1244/B1244*100,1))</f>
        <v/>
      </c>
      <c r="E1244" s="244"/>
      <c r="F1244" s="247">
        <v>2240107</v>
      </c>
      <c r="G1244">
        <f>SUM(C1244)</f>
        <v>0</v>
      </c>
      <c r="H1244" s="247" t="s">
        <v>1029</v>
      </c>
    </row>
    <row r="1245" ht="20.1" customHeight="1" spans="1:8">
      <c r="A1245" s="266" t="s">
        <v>1030</v>
      </c>
      <c r="B1245" s="258">
        <f>VLOOKUP(2150606,'[14]表二（旧）'!$F$5:$G$1311,2,FALSE)</f>
        <v>0</v>
      </c>
      <c r="C1245" s="157"/>
      <c r="D1245" s="246" t="str">
        <f>IF(B1245=0,"",ROUND(C1245/B1245*100,1))</f>
        <v/>
      </c>
      <c r="E1245" s="244"/>
      <c r="F1245" s="247">
        <v>2240108</v>
      </c>
      <c r="G1245">
        <f>SUM(C1245)</f>
        <v>0</v>
      </c>
      <c r="H1245" s="247" t="s">
        <v>1030</v>
      </c>
    </row>
    <row r="1246" ht="20.1" customHeight="1" spans="1:8">
      <c r="A1246" s="266" t="s">
        <v>1031</v>
      </c>
      <c r="B1246" s="157"/>
      <c r="C1246" s="157"/>
      <c r="D1246" s="246" t="str">
        <f>IF(B1246=0,"",ROUND(C1246/B1246*100,1))</f>
        <v/>
      </c>
      <c r="E1246" s="244"/>
      <c r="F1246" s="247">
        <v>2240109</v>
      </c>
      <c r="G1246">
        <f>SUM(C1246)</f>
        <v>0</v>
      </c>
      <c r="H1246" s="247" t="s">
        <v>1031</v>
      </c>
    </row>
    <row r="1247" ht="20.1" customHeight="1" spans="1:8">
      <c r="A1247" s="266" t="s">
        <v>1032</v>
      </c>
      <c r="B1247" s="157"/>
      <c r="C1247" s="157">
        <v>81</v>
      </c>
      <c r="D1247" s="246" t="str">
        <f>IF(B1247=0,"",ROUND(C1247/B1247*100,1))</f>
        <v/>
      </c>
      <c r="E1247" s="244"/>
      <c r="F1247" s="247">
        <v>2240150</v>
      </c>
      <c r="G1247">
        <f>SUM(C1247)</f>
        <v>81</v>
      </c>
      <c r="H1247" s="247" t="s">
        <v>1032</v>
      </c>
    </row>
    <row r="1248" ht="20.1" customHeight="1" spans="1:8">
      <c r="A1248" s="266" t="s">
        <v>1033</v>
      </c>
      <c r="B1248" s="258">
        <f>VLOOKUP(2150699,'[14]表二（旧）'!$F$5:$G$1311,2,FALSE)</f>
        <v>85</v>
      </c>
      <c r="C1248" s="157"/>
      <c r="D1248" s="246">
        <f>IF(B1248=0,"",ROUND(C1248/B1248*100,1))</f>
        <v>0</v>
      </c>
      <c r="E1248" s="244"/>
      <c r="F1248" s="247">
        <v>2240199</v>
      </c>
      <c r="G1248">
        <f>SUM(C1248)</f>
        <v>0</v>
      </c>
      <c r="H1248" s="247" t="s">
        <v>1033</v>
      </c>
    </row>
    <row r="1249" ht="20.1" customHeight="1" spans="1:8">
      <c r="A1249" s="266" t="s">
        <v>1034</v>
      </c>
      <c r="B1249" s="245">
        <f>SUM(B1250:B1254)</f>
        <v>0</v>
      </c>
      <c r="C1249" s="245">
        <f>SUM(C1250:C1254)</f>
        <v>593</v>
      </c>
      <c r="D1249" s="246" t="str">
        <f>IF(B1249=0,"",ROUND(C1249/B1249*100,1))</f>
        <v/>
      </c>
      <c r="E1249" s="244"/>
      <c r="F1249" s="247">
        <v>22402</v>
      </c>
      <c r="G1249">
        <f>SUM(C1249)</f>
        <v>593</v>
      </c>
      <c r="H1249" s="247" t="s">
        <v>1034</v>
      </c>
    </row>
    <row r="1250" ht="20.1" customHeight="1" spans="1:8">
      <c r="A1250" s="266" t="s">
        <v>1023</v>
      </c>
      <c r="B1250" s="157"/>
      <c r="C1250" s="157"/>
      <c r="D1250" s="246" t="str">
        <f>IF(B1250=0,"",ROUND(C1250/B1250*100,1))</f>
        <v/>
      </c>
      <c r="E1250" s="244"/>
      <c r="F1250" s="247">
        <v>2240201</v>
      </c>
      <c r="G1250">
        <f>SUM(C1250)</f>
        <v>0</v>
      </c>
      <c r="H1250" s="247" t="s">
        <v>1023</v>
      </c>
    </row>
    <row r="1251" ht="20.1" customHeight="1" spans="1:8">
      <c r="A1251" s="266" t="s">
        <v>1035</v>
      </c>
      <c r="B1251" s="157"/>
      <c r="C1251" s="157">
        <v>8</v>
      </c>
      <c r="D1251" s="246" t="str">
        <f>IF(B1251=0,"",ROUND(C1251/B1251*100,1))</f>
        <v/>
      </c>
      <c r="E1251" s="244"/>
      <c r="F1251" s="247">
        <v>2240202</v>
      </c>
      <c r="G1251">
        <f>SUM(C1251)</f>
        <v>8</v>
      </c>
      <c r="H1251" s="266" t="s">
        <v>1035</v>
      </c>
    </row>
    <row r="1252" ht="20.1" customHeight="1" spans="1:8">
      <c r="A1252" s="266" t="s">
        <v>1025</v>
      </c>
      <c r="B1252" s="157"/>
      <c r="C1252" s="157"/>
      <c r="D1252" s="246" t="str">
        <f>IF(B1252=0,"",ROUND(C1252/B1252*100,1))</f>
        <v/>
      </c>
      <c r="E1252" s="244"/>
      <c r="F1252" s="247">
        <v>2240203</v>
      </c>
      <c r="G1252">
        <f>SUM(C1252)</f>
        <v>0</v>
      </c>
      <c r="H1252" s="247" t="s">
        <v>1025</v>
      </c>
    </row>
    <row r="1253" ht="20.1" customHeight="1" spans="1:8">
      <c r="A1253" s="266" t="s">
        <v>1036</v>
      </c>
      <c r="B1253" s="157"/>
      <c r="C1253" s="157">
        <v>361</v>
      </c>
      <c r="D1253" s="246" t="str">
        <f>IF(B1253=0,"",ROUND(C1253/B1253*100,1))</f>
        <v/>
      </c>
      <c r="E1253" s="244"/>
      <c r="F1253" s="247">
        <v>2240204</v>
      </c>
      <c r="G1253">
        <f>SUM(C1253)</f>
        <v>361</v>
      </c>
      <c r="H1253" s="247" t="s">
        <v>1036</v>
      </c>
    </row>
    <row r="1254" ht="20.1" customHeight="1" spans="1:8">
      <c r="A1254" s="266" t="s">
        <v>1037</v>
      </c>
      <c r="B1254" s="258">
        <f>VLOOKUP(2040103,'[14]表二（旧）'!$F$5:$G$1311,2,FALSE)</f>
        <v>0</v>
      </c>
      <c r="C1254" s="157">
        <v>224</v>
      </c>
      <c r="D1254" s="246" t="str">
        <f>IF(B1254=0,"",ROUND(C1254/B1254*100,1))</f>
        <v/>
      </c>
      <c r="E1254" s="244"/>
      <c r="F1254" s="247">
        <v>2240299</v>
      </c>
      <c r="G1254">
        <f>SUM(C1254)</f>
        <v>224</v>
      </c>
      <c r="H1254" s="247" t="s">
        <v>1037</v>
      </c>
    </row>
    <row r="1255" ht="20.1" customHeight="1" spans="1:8">
      <c r="A1255" s="266" t="s">
        <v>1038</v>
      </c>
      <c r="B1255" s="245">
        <f>SUM(B1256:B1260)</f>
        <v>0</v>
      </c>
      <c r="C1255" s="245">
        <f>SUM(C1256:C1260)</f>
        <v>0</v>
      </c>
      <c r="D1255" s="246" t="str">
        <f>IF(B1255=0,"",ROUND(C1255/B1255*100,1))</f>
        <v/>
      </c>
      <c r="E1255" s="244"/>
      <c r="F1255" s="247">
        <v>22403</v>
      </c>
      <c r="G1255">
        <f>SUM(C1255)</f>
        <v>0</v>
      </c>
      <c r="H1255" s="247" t="s">
        <v>1038</v>
      </c>
    </row>
    <row r="1256" ht="20.1" customHeight="1" spans="1:8">
      <c r="A1256" s="266" t="s">
        <v>1023</v>
      </c>
      <c r="B1256" s="157"/>
      <c r="C1256" s="157"/>
      <c r="D1256" s="246" t="str">
        <f>IF(B1256=0,"",ROUND(C1256/B1256*100,1))</f>
        <v/>
      </c>
      <c r="E1256" s="244"/>
      <c r="F1256" s="247">
        <v>2240301</v>
      </c>
      <c r="G1256">
        <f>SUM(C1256)</f>
        <v>0</v>
      </c>
      <c r="H1256" s="247" t="s">
        <v>1023</v>
      </c>
    </row>
    <row r="1257" ht="20.1" customHeight="1" spans="1:8">
      <c r="A1257" s="266" t="s">
        <v>1024</v>
      </c>
      <c r="B1257" s="157"/>
      <c r="C1257" s="157"/>
      <c r="D1257" s="246" t="str">
        <f>IF(B1257=0,"",ROUND(C1257/B1257*100,1))</f>
        <v/>
      </c>
      <c r="E1257" s="244"/>
      <c r="F1257" s="247">
        <v>2240302</v>
      </c>
      <c r="G1257">
        <f>SUM(C1257)</f>
        <v>0</v>
      </c>
      <c r="H1257" s="247" t="s">
        <v>1024</v>
      </c>
    </row>
    <row r="1258" ht="20.1" customHeight="1" spans="1:8">
      <c r="A1258" s="266" t="s">
        <v>1025</v>
      </c>
      <c r="B1258" s="157"/>
      <c r="C1258" s="157"/>
      <c r="D1258" s="246" t="str">
        <f>IF(B1258=0,"",ROUND(C1258/B1258*100,1))</f>
        <v/>
      </c>
      <c r="E1258" s="244"/>
      <c r="F1258" s="247">
        <v>2240303</v>
      </c>
      <c r="G1258">
        <f>SUM(C1258)</f>
        <v>0</v>
      </c>
      <c r="H1258" s="247" t="s">
        <v>1025</v>
      </c>
    </row>
    <row r="1259" ht="20.1" customHeight="1" spans="1:8">
      <c r="A1259" s="266" t="s">
        <v>1039</v>
      </c>
      <c r="B1259" s="157"/>
      <c r="C1259" s="157"/>
      <c r="D1259" s="246" t="str">
        <f>IF(B1259=0,"",ROUND(C1259/B1259*100,1))</f>
        <v/>
      </c>
      <c r="E1259" s="244"/>
      <c r="F1259" s="247">
        <v>2240304</v>
      </c>
      <c r="G1259">
        <f>SUM(C1259)</f>
        <v>0</v>
      </c>
      <c r="H1259" s="247" t="s">
        <v>1039</v>
      </c>
    </row>
    <row r="1260" ht="20.1" customHeight="1" spans="1:8">
      <c r="A1260" s="266" t="s">
        <v>1040</v>
      </c>
      <c r="B1260" s="157"/>
      <c r="C1260" s="157"/>
      <c r="D1260" s="246" t="str">
        <f>IF(B1260=0,"",ROUND(C1260/B1260*100,1))</f>
        <v/>
      </c>
      <c r="E1260" s="244"/>
      <c r="F1260" s="247">
        <v>2240399</v>
      </c>
      <c r="G1260">
        <f>SUM(C1260)</f>
        <v>0</v>
      </c>
      <c r="H1260" s="247" t="s">
        <v>1040</v>
      </c>
    </row>
    <row r="1261" ht="20.1" customHeight="1" spans="1:8">
      <c r="A1261" s="266" t="s">
        <v>1041</v>
      </c>
      <c r="B1261" s="245">
        <f>SUM(B1262:B1268)</f>
        <v>0</v>
      </c>
      <c r="C1261" s="245">
        <f>SUM(C1262:C1268)</f>
        <v>0</v>
      </c>
      <c r="D1261" s="246" t="str">
        <f>IF(B1261=0,"",ROUND(C1261/B1261*100,1))</f>
        <v/>
      </c>
      <c r="E1261" s="244"/>
      <c r="F1261" s="247">
        <v>22404</v>
      </c>
      <c r="G1261">
        <f>SUM(C1261)</f>
        <v>0</v>
      </c>
      <c r="H1261" s="247" t="s">
        <v>1041</v>
      </c>
    </row>
    <row r="1262" ht="20.1" customHeight="1" spans="1:8">
      <c r="A1262" s="266" t="s">
        <v>1023</v>
      </c>
      <c r="B1262" s="157"/>
      <c r="C1262" s="157"/>
      <c r="D1262" s="246" t="str">
        <f>IF(B1262=0,"",ROUND(C1262/B1262*100,1))</f>
        <v/>
      </c>
      <c r="E1262" s="244"/>
      <c r="F1262" s="247">
        <v>2240401</v>
      </c>
      <c r="G1262">
        <f>SUM(C1262)</f>
        <v>0</v>
      </c>
      <c r="H1262" s="247" t="s">
        <v>1023</v>
      </c>
    </row>
    <row r="1263" ht="20.1" customHeight="1" spans="1:8">
      <c r="A1263" s="266" t="s">
        <v>1024</v>
      </c>
      <c r="B1263" s="157"/>
      <c r="C1263" s="157"/>
      <c r="D1263" s="246" t="str">
        <f>IF(B1263=0,"",ROUND(C1263/B1263*100,1))</f>
        <v/>
      </c>
      <c r="E1263" s="244"/>
      <c r="F1263" s="247">
        <v>2240402</v>
      </c>
      <c r="G1263">
        <f>SUM(C1263)</f>
        <v>0</v>
      </c>
      <c r="H1263" s="247" t="s">
        <v>1024</v>
      </c>
    </row>
    <row r="1264" ht="20.1" customHeight="1" spans="1:8">
      <c r="A1264" s="266" t="s">
        <v>1025</v>
      </c>
      <c r="B1264" s="157"/>
      <c r="C1264" s="157"/>
      <c r="D1264" s="246" t="str">
        <f>IF(B1264=0,"",ROUND(C1264/B1264*100,1))</f>
        <v/>
      </c>
      <c r="E1264" s="244"/>
      <c r="F1264" s="247">
        <v>2240403</v>
      </c>
      <c r="G1264">
        <f>SUM(C1264)</f>
        <v>0</v>
      </c>
      <c r="H1264" s="247" t="s">
        <v>1025</v>
      </c>
    </row>
    <row r="1265" ht="20.1" customHeight="1" spans="1:8">
      <c r="A1265" s="266" t="s">
        <v>1042</v>
      </c>
      <c r="B1265" s="157"/>
      <c r="C1265" s="157"/>
      <c r="D1265" s="246" t="str">
        <f>IF(B1265=0,"",ROUND(C1265/B1265*100,1))</f>
        <v/>
      </c>
      <c r="E1265" s="244"/>
      <c r="F1265" s="247">
        <v>2240404</v>
      </c>
      <c r="G1265">
        <f>SUM(C1265)</f>
        <v>0</v>
      </c>
      <c r="H1265" s="247" t="s">
        <v>1042</v>
      </c>
    </row>
    <row r="1266" ht="20.1" customHeight="1" spans="1:8">
      <c r="A1266" s="266" t="s">
        <v>1043</v>
      </c>
      <c r="B1266" s="157"/>
      <c r="C1266" s="157"/>
      <c r="D1266" s="246" t="str">
        <f>IF(B1266=0,"",ROUND(C1266/B1266*100,1))</f>
        <v/>
      </c>
      <c r="E1266" s="244"/>
      <c r="F1266" s="247">
        <v>2240405</v>
      </c>
      <c r="G1266">
        <f>SUM(C1266)</f>
        <v>0</v>
      </c>
      <c r="H1266" s="247" t="s">
        <v>1043</v>
      </c>
    </row>
    <row r="1267" ht="20.1" customHeight="1" spans="1:8">
      <c r="A1267" s="266" t="s">
        <v>1032</v>
      </c>
      <c r="B1267" s="157"/>
      <c r="C1267" s="157"/>
      <c r="D1267" s="246" t="str">
        <f>IF(B1267=0,"",ROUND(C1267/B1267*100,1))</f>
        <v/>
      </c>
      <c r="E1267" s="244"/>
      <c r="F1267" s="247">
        <v>2240450</v>
      </c>
      <c r="G1267">
        <f>SUM(C1267)</f>
        <v>0</v>
      </c>
      <c r="H1267" s="247" t="s">
        <v>1032</v>
      </c>
    </row>
    <row r="1268" ht="20.1" customHeight="1" spans="1:8">
      <c r="A1268" s="266" t="s">
        <v>1044</v>
      </c>
      <c r="B1268" s="157"/>
      <c r="C1268" s="157"/>
      <c r="D1268" s="246" t="str">
        <f>IF(B1268=0,"",ROUND(C1268/B1268*100,1))</f>
        <v/>
      </c>
      <c r="E1268" s="244"/>
      <c r="F1268" s="247">
        <v>2240499</v>
      </c>
      <c r="G1268">
        <f>SUM(C1268)</f>
        <v>0</v>
      </c>
      <c r="H1268" s="247" t="s">
        <v>1044</v>
      </c>
    </row>
    <row r="1269" ht="20.1" customHeight="1" spans="1:8">
      <c r="A1269" s="266" t="s">
        <v>1045</v>
      </c>
      <c r="B1269" s="245">
        <f>SUM(B1270:B1281)</f>
        <v>0</v>
      </c>
      <c r="C1269" s="245">
        <f>SUM(C1270:C1281)</f>
        <v>0</v>
      </c>
      <c r="D1269" s="246" t="str">
        <f>IF(B1269=0,"",ROUND(C1269/B1269*100,1))</f>
        <v/>
      </c>
      <c r="E1269" s="244"/>
      <c r="F1269" s="247">
        <v>22405</v>
      </c>
      <c r="G1269">
        <f>SUM(C1269)</f>
        <v>0</v>
      </c>
      <c r="H1269" s="247" t="s">
        <v>1045</v>
      </c>
    </row>
    <row r="1270" ht="20.1" customHeight="1" spans="1:8">
      <c r="A1270" s="266" t="s">
        <v>1023</v>
      </c>
      <c r="B1270" s="249">
        <f>SUM('[14]表二（旧）'!B1201)</f>
        <v>0</v>
      </c>
      <c r="C1270" s="157"/>
      <c r="D1270" s="246" t="str">
        <f>IF(B1270=0,"",ROUND(C1270/B1270*100,1))</f>
        <v/>
      </c>
      <c r="E1270" s="244"/>
      <c r="F1270" s="247">
        <v>2240501</v>
      </c>
      <c r="G1270">
        <f>SUM(C1270)</f>
        <v>0</v>
      </c>
      <c r="H1270" s="247" t="s">
        <v>1023</v>
      </c>
    </row>
    <row r="1271" ht="20.1" customHeight="1" spans="1:8">
      <c r="A1271" s="266" t="s">
        <v>1024</v>
      </c>
      <c r="B1271" s="249">
        <f>SUM('[14]表二（旧）'!B1202)</f>
        <v>0</v>
      </c>
      <c r="C1271" s="157"/>
      <c r="D1271" s="246" t="str">
        <f>IF(B1271=0,"",ROUND(C1271/B1271*100,1))</f>
        <v/>
      </c>
      <c r="E1271" s="244"/>
      <c r="F1271" s="247">
        <v>2240502</v>
      </c>
      <c r="G1271">
        <f>SUM(C1271)</f>
        <v>0</v>
      </c>
      <c r="H1271" s="247" t="s">
        <v>1024</v>
      </c>
    </row>
    <row r="1272" ht="20.1" customHeight="1" spans="1:8">
      <c r="A1272" s="266" t="s">
        <v>1025</v>
      </c>
      <c r="B1272" s="249">
        <f>SUM('[14]表二（旧）'!B1203)</f>
        <v>0</v>
      </c>
      <c r="C1272" s="157"/>
      <c r="D1272" s="246" t="str">
        <f>IF(B1272=0,"",ROUND(C1272/B1272*100,1))</f>
        <v/>
      </c>
      <c r="E1272" s="244"/>
      <c r="F1272" s="247">
        <v>2240503</v>
      </c>
      <c r="G1272">
        <f>SUM(C1272)</f>
        <v>0</v>
      </c>
      <c r="H1272" s="247" t="s">
        <v>1025</v>
      </c>
    </row>
    <row r="1273" ht="20.1" customHeight="1" spans="1:8">
      <c r="A1273" s="266" t="s">
        <v>1046</v>
      </c>
      <c r="B1273" s="249">
        <f>SUM('[14]表二（旧）'!B1204)</f>
        <v>0</v>
      </c>
      <c r="C1273" s="157"/>
      <c r="D1273" s="246" t="str">
        <f>IF(B1273=0,"",ROUND(C1273/B1273*100,1))</f>
        <v/>
      </c>
      <c r="E1273" s="244"/>
      <c r="F1273" s="247">
        <v>2240504</v>
      </c>
      <c r="G1273">
        <f>SUM(C1273)</f>
        <v>0</v>
      </c>
      <c r="H1273" s="247" t="s">
        <v>1046</v>
      </c>
    </row>
    <row r="1274" ht="20.1" customHeight="1" spans="1:8">
      <c r="A1274" s="266" t="s">
        <v>1047</v>
      </c>
      <c r="B1274" s="249">
        <f>SUM('[14]表二（旧）'!B1205)</f>
        <v>0</v>
      </c>
      <c r="C1274" s="157"/>
      <c r="D1274" s="246" t="str">
        <f>IF(B1274=0,"",ROUND(C1274/B1274*100,1))</f>
        <v/>
      </c>
      <c r="E1274" s="244"/>
      <c r="F1274" s="247">
        <v>2240505</v>
      </c>
      <c r="G1274">
        <f>SUM(C1274)</f>
        <v>0</v>
      </c>
      <c r="H1274" s="247" t="s">
        <v>1047</v>
      </c>
    </row>
    <row r="1275" ht="20.1" customHeight="1" spans="1:8">
      <c r="A1275" s="266" t="s">
        <v>1048</v>
      </c>
      <c r="B1275" s="249">
        <f>SUM('[14]表二（旧）'!B1206)</f>
        <v>0</v>
      </c>
      <c r="C1275" s="157"/>
      <c r="D1275" s="246" t="str">
        <f>IF(B1275=0,"",ROUND(C1275/B1275*100,1))</f>
        <v/>
      </c>
      <c r="E1275" s="244"/>
      <c r="F1275" s="247">
        <v>2240506</v>
      </c>
      <c r="G1275">
        <f>SUM(C1275)</f>
        <v>0</v>
      </c>
      <c r="H1275" s="247" t="s">
        <v>1048</v>
      </c>
    </row>
    <row r="1276" ht="20.1" customHeight="1" spans="1:8">
      <c r="A1276" s="266" t="s">
        <v>1049</v>
      </c>
      <c r="B1276" s="249">
        <f>SUM('[14]表二（旧）'!B1207)</f>
        <v>0</v>
      </c>
      <c r="C1276" s="157"/>
      <c r="D1276" s="246" t="str">
        <f>IF(B1276=0,"",ROUND(C1276/B1276*100,1))</f>
        <v/>
      </c>
      <c r="E1276" s="244"/>
      <c r="F1276" s="247">
        <v>2240507</v>
      </c>
      <c r="G1276">
        <f>SUM(C1276)</f>
        <v>0</v>
      </c>
      <c r="H1276" s="247" t="s">
        <v>1049</v>
      </c>
    </row>
    <row r="1277" ht="20.1" customHeight="1" spans="1:8">
      <c r="A1277" s="266" t="s">
        <v>1050</v>
      </c>
      <c r="B1277" s="249">
        <f>SUM('[14]表二（旧）'!B1208)</f>
        <v>0</v>
      </c>
      <c r="C1277" s="157"/>
      <c r="D1277" s="246" t="str">
        <f>IF(B1277=0,"",ROUND(C1277/B1277*100,1))</f>
        <v/>
      </c>
      <c r="E1277" s="244"/>
      <c r="F1277" s="247">
        <v>2240508</v>
      </c>
      <c r="G1277">
        <f>SUM(C1277)</f>
        <v>0</v>
      </c>
      <c r="H1277" s="247" t="s">
        <v>1050</v>
      </c>
    </row>
    <row r="1278" ht="20.1" customHeight="1" spans="1:8">
      <c r="A1278" s="266" t="s">
        <v>1051</v>
      </c>
      <c r="B1278" s="249">
        <f>SUM('[14]表二（旧）'!B1209)</f>
        <v>0</v>
      </c>
      <c r="C1278" s="157"/>
      <c r="D1278" s="246" t="str">
        <f>IF(B1278=0,"",ROUND(C1278/B1278*100,1))</f>
        <v/>
      </c>
      <c r="E1278" s="244"/>
      <c r="F1278" s="247">
        <v>2240509</v>
      </c>
      <c r="G1278">
        <f>SUM(C1278)</f>
        <v>0</v>
      </c>
      <c r="H1278" s="247" t="s">
        <v>1051</v>
      </c>
    </row>
    <row r="1279" ht="20.1" customHeight="1" spans="1:8">
      <c r="A1279" s="266" t="s">
        <v>1052</v>
      </c>
      <c r="B1279" s="249">
        <f>SUM('[14]表二（旧）'!B1210)</f>
        <v>0</v>
      </c>
      <c r="C1279" s="157"/>
      <c r="D1279" s="246" t="str">
        <f>IF(B1279=0,"",ROUND(C1279/B1279*100,1))</f>
        <v/>
      </c>
      <c r="E1279" s="244"/>
      <c r="F1279" s="247">
        <v>2240510</v>
      </c>
      <c r="G1279">
        <f>SUM(C1279)</f>
        <v>0</v>
      </c>
      <c r="H1279" s="247" t="s">
        <v>1052</v>
      </c>
    </row>
    <row r="1280" ht="20.1" customHeight="1" spans="1:8">
      <c r="A1280" s="266" t="s">
        <v>1053</v>
      </c>
      <c r="B1280" s="249">
        <f>SUM('[14]表二（旧）'!B1211)</f>
        <v>0</v>
      </c>
      <c r="C1280" s="157"/>
      <c r="D1280" s="246" t="str">
        <f>IF(B1280=0,"",ROUND(C1280/B1280*100,1))</f>
        <v/>
      </c>
      <c r="E1280" s="244"/>
      <c r="F1280" s="247">
        <v>2240550</v>
      </c>
      <c r="G1280">
        <f>SUM(C1280)</f>
        <v>0</v>
      </c>
      <c r="H1280" s="247" t="s">
        <v>1053</v>
      </c>
    </row>
    <row r="1281" ht="20.1" customHeight="1" spans="1:8">
      <c r="A1281" s="266" t="s">
        <v>1054</v>
      </c>
      <c r="B1281" s="249">
        <f>SUM('[14]表二（旧）'!B1212)</f>
        <v>0</v>
      </c>
      <c r="C1281" s="157"/>
      <c r="D1281" s="246" t="str">
        <f>IF(B1281=0,"",ROUND(C1281/B1281*100,1))</f>
        <v/>
      </c>
      <c r="E1281" s="244"/>
      <c r="F1281" s="247">
        <v>2240599</v>
      </c>
      <c r="G1281">
        <f>SUM(C1281)</f>
        <v>0</v>
      </c>
      <c r="H1281" s="247" t="s">
        <v>1054</v>
      </c>
    </row>
    <row r="1282" ht="20.1" customHeight="1" spans="1:8">
      <c r="A1282" s="266" t="s">
        <v>1055</v>
      </c>
      <c r="B1282" s="245">
        <f>SUM(B1283:B1285)</f>
        <v>0</v>
      </c>
      <c r="C1282" s="245">
        <f>SUM(C1283:C1285)</f>
        <v>0</v>
      </c>
      <c r="D1282" s="246" t="str">
        <f>IF(B1282=0,"",ROUND(C1282/B1282*100,1))</f>
        <v/>
      </c>
      <c r="E1282" s="244"/>
      <c r="F1282" s="247">
        <v>22406</v>
      </c>
      <c r="G1282">
        <f>SUM(C1282)</f>
        <v>0</v>
      </c>
      <c r="H1282" s="247" t="s">
        <v>1055</v>
      </c>
    </row>
    <row r="1283" ht="20.1" customHeight="1" spans="1:8">
      <c r="A1283" s="266" t="s">
        <v>1056</v>
      </c>
      <c r="B1283" s="258">
        <f>VLOOKUP(2200111,'[14]表二（旧）'!$F$5:$G$1311,2,FALSE)</f>
        <v>0</v>
      </c>
      <c r="C1283" s="157"/>
      <c r="D1283" s="246" t="str">
        <f>IF(B1283=0,"",ROUND(C1283/B1283*100,1))</f>
        <v/>
      </c>
      <c r="E1283" s="244"/>
      <c r="F1283" s="247">
        <v>2240601</v>
      </c>
      <c r="G1283">
        <f>SUM(C1283)</f>
        <v>0</v>
      </c>
      <c r="H1283" s="247" t="s">
        <v>1056</v>
      </c>
    </row>
    <row r="1284" ht="20.1" customHeight="1" spans="1:8">
      <c r="A1284" s="266" t="s">
        <v>1057</v>
      </c>
      <c r="B1284" s="157"/>
      <c r="C1284" s="157"/>
      <c r="D1284" s="246" t="str">
        <f>IF(B1284=0,"",ROUND(C1284/B1284*100,1))</f>
        <v/>
      </c>
      <c r="E1284" s="244"/>
      <c r="F1284" s="247">
        <v>2240602</v>
      </c>
      <c r="G1284">
        <f>SUM(C1284)</f>
        <v>0</v>
      </c>
      <c r="H1284" s="247" t="s">
        <v>1057</v>
      </c>
    </row>
    <row r="1285" ht="20.1" customHeight="1" spans="1:8">
      <c r="A1285" s="266" t="s">
        <v>1058</v>
      </c>
      <c r="B1285" s="157"/>
      <c r="C1285" s="157"/>
      <c r="D1285" s="246" t="str">
        <f t="shared" ref="D1285:D1307" si="40">IF(B1285=0,"",ROUND(C1285/B1285*100,1))</f>
        <v/>
      </c>
      <c r="E1285" s="244"/>
      <c r="F1285" s="247">
        <v>2240699</v>
      </c>
      <c r="G1285">
        <f t="shared" ref="G1285:G1304" si="41">SUM(C1285)</f>
        <v>0</v>
      </c>
      <c r="H1285" s="247" t="s">
        <v>1058</v>
      </c>
    </row>
    <row r="1286" ht="20.1" customHeight="1" spans="1:8">
      <c r="A1286" s="266" t="s">
        <v>1059</v>
      </c>
      <c r="B1286" s="245">
        <f>SUM(B1287:B1291)</f>
        <v>112</v>
      </c>
      <c r="C1286" s="245">
        <f>SUM(C1287:C1291)</f>
        <v>0</v>
      </c>
      <c r="D1286" s="246">
        <f>IF(B1286=0,"",ROUND(C1286/B1286*100,1))</f>
        <v>0</v>
      </c>
      <c r="E1286" s="244"/>
      <c r="F1286" s="247">
        <v>22407</v>
      </c>
      <c r="G1286">
        <f>SUM(C1286)</f>
        <v>0</v>
      </c>
      <c r="H1286" s="247" t="s">
        <v>1059</v>
      </c>
    </row>
    <row r="1287" ht="20.1" customHeight="1" spans="1:8">
      <c r="A1287" s="266" t="s">
        <v>1060</v>
      </c>
      <c r="B1287" s="249">
        <f>SUM('[14]表二（旧）'!B633)</f>
        <v>112</v>
      </c>
      <c r="C1287" s="157"/>
      <c r="D1287" s="246">
        <f>IF(B1287=0,"",ROUND(C1287/B1287*100,1))</f>
        <v>0</v>
      </c>
      <c r="E1287" s="244"/>
      <c r="F1287" s="247">
        <v>2240701</v>
      </c>
      <c r="G1287">
        <f>SUM(C1287)</f>
        <v>0</v>
      </c>
      <c r="H1287" s="247" t="s">
        <v>1060</v>
      </c>
    </row>
    <row r="1288" ht="20.1" customHeight="1" spans="1:8">
      <c r="A1288" s="266" t="s">
        <v>1061</v>
      </c>
      <c r="B1288" s="249">
        <f>SUM('[14]表二（旧）'!B634)</f>
        <v>0</v>
      </c>
      <c r="C1288" s="157"/>
      <c r="D1288" s="246" t="str">
        <f>IF(B1288=0,"",ROUND(C1288/B1288*100,1))</f>
        <v/>
      </c>
      <c r="E1288" s="244"/>
      <c r="F1288" s="247">
        <v>2240702</v>
      </c>
      <c r="G1288">
        <f>SUM(C1288)</f>
        <v>0</v>
      </c>
      <c r="H1288" s="247" t="s">
        <v>1061</v>
      </c>
    </row>
    <row r="1289" ht="20.1" customHeight="1" spans="1:8">
      <c r="A1289" s="266" t="s">
        <v>1062</v>
      </c>
      <c r="B1289" s="157"/>
      <c r="C1289" s="157"/>
      <c r="D1289" s="246" t="str">
        <f>IF(B1289=0,"",ROUND(C1289/B1289*100,1))</f>
        <v/>
      </c>
      <c r="E1289" s="244"/>
      <c r="F1289" s="247">
        <v>2240703</v>
      </c>
      <c r="G1289">
        <f>SUM(C1289)</f>
        <v>0</v>
      </c>
      <c r="H1289" s="247" t="s">
        <v>1062</v>
      </c>
    </row>
    <row r="1290" ht="20.1" customHeight="1" spans="1:8">
      <c r="A1290" s="266" t="s">
        <v>1063</v>
      </c>
      <c r="B1290" s="249">
        <f>SUM('[14]表二（旧）'!B635)</f>
        <v>0</v>
      </c>
      <c r="C1290" s="157"/>
      <c r="D1290" s="246" t="str">
        <f>IF(B1290=0,"",ROUND(C1290/B1290*100,1))</f>
        <v/>
      </c>
      <c r="E1290" s="244"/>
      <c r="F1290" s="247">
        <v>2240704</v>
      </c>
      <c r="G1290">
        <f>SUM(C1290)</f>
        <v>0</v>
      </c>
      <c r="H1290" s="247" t="s">
        <v>1063</v>
      </c>
    </row>
    <row r="1291" ht="20.1" customHeight="1" spans="1:8">
      <c r="A1291" s="266" t="s">
        <v>1064</v>
      </c>
      <c r="B1291" s="249">
        <f>SUM('[14]表二（旧）'!B636)</f>
        <v>0</v>
      </c>
      <c r="C1291" s="157"/>
      <c r="D1291" s="246" t="str">
        <f>IF(B1291=0,"",ROUND(C1291/B1291*100,1))</f>
        <v/>
      </c>
      <c r="E1291" s="244"/>
      <c r="F1291" s="247">
        <v>2240799</v>
      </c>
      <c r="G1291">
        <f>SUM(C1291)</f>
        <v>0</v>
      </c>
      <c r="H1291" s="247" t="s">
        <v>1064</v>
      </c>
    </row>
    <row r="1292" ht="20.1" customHeight="1" spans="1:8">
      <c r="A1292" s="266" t="s">
        <v>1065</v>
      </c>
      <c r="B1292" s="157"/>
      <c r="C1292" s="157"/>
      <c r="D1292" s="246" t="str">
        <f>IF(B1292=0,"",ROUND(C1292/B1292*100,1))</f>
        <v/>
      </c>
      <c r="E1292" s="244"/>
      <c r="F1292" s="247">
        <v>22499</v>
      </c>
      <c r="G1292">
        <f>SUM(C1292)</f>
        <v>0</v>
      </c>
      <c r="H1292" s="247" t="s">
        <v>1065</v>
      </c>
    </row>
    <row r="1293" ht="20.1" customHeight="1" spans="1:8">
      <c r="A1293" s="267" t="s">
        <v>1066</v>
      </c>
      <c r="B1293" s="249">
        <f>VLOOKUP(F1293,'[14]表二（旧）'!$F$5:$G$1311,2,FALSE)</f>
        <v>0</v>
      </c>
      <c r="C1293" s="157">
        <v>13900</v>
      </c>
      <c r="D1293" s="246" t="str">
        <f>IF(B1293=0,"",ROUND(C1293/B1293*100,1))</f>
        <v/>
      </c>
      <c r="E1293" s="244"/>
      <c r="F1293" s="247">
        <v>227</v>
      </c>
      <c r="G1293">
        <f>SUM(C1293)</f>
        <v>13900</v>
      </c>
      <c r="H1293" s="247" t="s">
        <v>1066</v>
      </c>
    </row>
    <row r="1294" ht="20.1" customHeight="1" spans="1:8">
      <c r="A1294" s="267" t="s">
        <v>1067</v>
      </c>
      <c r="B1294" s="245">
        <f>SUM(B1295)</f>
        <v>2195</v>
      </c>
      <c r="C1294" s="245">
        <f>SUM(C1295)</f>
        <v>2908</v>
      </c>
      <c r="D1294" s="246">
        <f>IF(B1294=0,"",ROUND(C1294/B1294*100,1))</f>
        <v>132.5</v>
      </c>
      <c r="E1294" s="244"/>
      <c r="F1294" s="247">
        <v>232</v>
      </c>
      <c r="G1294">
        <f>SUM(C1294)</f>
        <v>2908</v>
      </c>
      <c r="H1294" s="247" t="s">
        <v>1067</v>
      </c>
    </row>
    <row r="1295" ht="20.1" customHeight="1" spans="1:8">
      <c r="A1295" s="267" t="s">
        <v>1068</v>
      </c>
      <c r="B1295" s="245">
        <f>SUM(B1296:B1299)</f>
        <v>2195</v>
      </c>
      <c r="C1295" s="245">
        <f>SUM(C1296:C1299)</f>
        <v>2908</v>
      </c>
      <c r="D1295" s="246">
        <f>IF(B1295=0,"",ROUND(C1295/B1295*100,1))</f>
        <v>132.5</v>
      </c>
      <c r="E1295" s="244"/>
      <c r="F1295" s="247">
        <v>23203</v>
      </c>
      <c r="G1295">
        <f>SUM(C1295)</f>
        <v>2908</v>
      </c>
      <c r="H1295" s="247" t="s">
        <v>1068</v>
      </c>
    </row>
    <row r="1296" ht="20.1" customHeight="1" spans="1:8">
      <c r="A1296" s="267" t="s">
        <v>1069</v>
      </c>
      <c r="B1296" s="249">
        <f>VLOOKUP(F1296,'[14]表二（旧）'!$F$5:$G$1311,2,FALSE)</f>
        <v>2195</v>
      </c>
      <c r="C1296" s="157">
        <v>2908</v>
      </c>
      <c r="D1296" s="246">
        <f>IF(B1296=0,"",ROUND(C1296/B1296*100,1))</f>
        <v>132.5</v>
      </c>
      <c r="E1296" s="244"/>
      <c r="F1296" s="247">
        <v>2320301</v>
      </c>
      <c r="G1296">
        <f>SUM(C1296)</f>
        <v>2908</v>
      </c>
      <c r="H1296" s="247" t="s">
        <v>1069</v>
      </c>
    </row>
    <row r="1297" ht="20.1" customHeight="1" spans="1:8">
      <c r="A1297" s="267" t="s">
        <v>1070</v>
      </c>
      <c r="B1297" s="249">
        <f>VLOOKUP(F1297,'[14]表二（旧）'!$F$5:$G$1311,2,FALSE)</f>
        <v>0</v>
      </c>
      <c r="C1297" s="157"/>
      <c r="D1297" s="246" t="str">
        <f>IF(B1297=0,"",ROUND(C1297/B1297*100,1))</f>
        <v/>
      </c>
      <c r="E1297" s="244"/>
      <c r="F1297" s="247">
        <v>2320302</v>
      </c>
      <c r="G1297">
        <f>SUM(C1297)</f>
        <v>0</v>
      </c>
      <c r="H1297" s="247" t="s">
        <v>1070</v>
      </c>
    </row>
    <row r="1298" ht="20.1" customHeight="1" spans="1:8">
      <c r="A1298" s="267" t="s">
        <v>1071</v>
      </c>
      <c r="B1298" s="249">
        <f>VLOOKUP(F1298,'[14]表二（旧）'!$F$5:$G$1311,2,FALSE)</f>
        <v>0</v>
      </c>
      <c r="C1298" s="157"/>
      <c r="D1298" s="246" t="str">
        <f>IF(B1298=0,"",ROUND(C1298/B1298*100,1))</f>
        <v/>
      </c>
      <c r="E1298" s="244"/>
      <c r="F1298" s="247">
        <v>2320303</v>
      </c>
      <c r="G1298">
        <f>SUM(C1298)</f>
        <v>0</v>
      </c>
      <c r="H1298" s="247" t="s">
        <v>1071</v>
      </c>
    </row>
    <row r="1299" ht="20.1" customHeight="1" spans="1:8">
      <c r="A1299" s="267" t="s">
        <v>1072</v>
      </c>
      <c r="B1299" s="249">
        <f>VLOOKUP(F1299,'[14]表二（旧）'!$F$5:$G$1311,2,FALSE)</f>
        <v>0</v>
      </c>
      <c r="C1299" s="157"/>
      <c r="D1299" s="246" t="str">
        <f>IF(B1299=0,"",ROUND(C1299/B1299*100,1))</f>
        <v/>
      </c>
      <c r="E1299" s="263"/>
      <c r="F1299" s="247">
        <v>2320304</v>
      </c>
      <c r="G1299">
        <f>SUM(C1299)</f>
        <v>0</v>
      </c>
      <c r="H1299" s="247" t="s">
        <v>1072</v>
      </c>
    </row>
    <row r="1300" ht="20.1" customHeight="1" spans="1:8">
      <c r="A1300" s="244" t="s">
        <v>1073</v>
      </c>
      <c r="B1300" s="245">
        <f>SUM(B1301)</f>
        <v>0</v>
      </c>
      <c r="C1300" s="245">
        <f>SUM(C1301)</f>
        <v>0</v>
      </c>
      <c r="D1300" s="246" t="str">
        <f>IF(B1300=0,"",ROUND(C1300/B1300*100,1))</f>
        <v/>
      </c>
      <c r="E1300" s="269"/>
      <c r="F1300" s="247">
        <v>233</v>
      </c>
      <c r="G1300">
        <f>SUM(C1300)</f>
        <v>0</v>
      </c>
      <c r="H1300" s="247" t="s">
        <v>1073</v>
      </c>
    </row>
    <row r="1301" ht="20.1" customHeight="1" spans="1:8">
      <c r="A1301" s="244" t="s">
        <v>1074</v>
      </c>
      <c r="B1301" s="249">
        <f>VLOOKUP(F1301,'[14]表二（旧）'!$F$5:$G$1311,2,FALSE)</f>
        <v>0</v>
      </c>
      <c r="C1301" s="157"/>
      <c r="D1301" s="246" t="str">
        <f>IF(B1301=0,"",ROUND(C1301/B1301*100,1))</f>
        <v/>
      </c>
      <c r="E1301" s="269"/>
      <c r="F1301" s="247">
        <v>23303</v>
      </c>
      <c r="G1301">
        <f>SUM(C1301)</f>
        <v>0</v>
      </c>
      <c r="H1301" s="247" t="s">
        <v>1074</v>
      </c>
    </row>
    <row r="1302" ht="20.1" customHeight="1" spans="1:8">
      <c r="A1302" s="244" t="s">
        <v>1075</v>
      </c>
      <c r="B1302" s="245">
        <f>SUM(B1303:B1304)</f>
        <v>1238</v>
      </c>
      <c r="C1302" s="245">
        <f>SUM(C1303:C1304)</f>
        <v>5125</v>
      </c>
      <c r="D1302" s="246">
        <f>IF(B1302=0,"",ROUND(C1302/B1302*100,1))</f>
        <v>414</v>
      </c>
      <c r="E1302" s="269"/>
      <c r="F1302" s="247">
        <v>229</v>
      </c>
      <c r="G1302">
        <f>SUM(C1302)</f>
        <v>5125</v>
      </c>
      <c r="H1302" s="247" t="s">
        <v>1075</v>
      </c>
    </row>
    <row r="1303" ht="20.1" customHeight="1" spans="1:8">
      <c r="A1303" s="244" t="s">
        <v>1076</v>
      </c>
      <c r="B1303" s="249">
        <f>VLOOKUP(F1303,'[14]表二（旧）'!$F$5:$G$1311,2,FALSE)</f>
        <v>0</v>
      </c>
      <c r="C1303" s="157">
        <v>0</v>
      </c>
      <c r="D1303" s="246" t="str">
        <f>IF(B1303=0,"",ROUND(C1303/B1303*100,1))</f>
        <v/>
      </c>
      <c r="E1303" s="269"/>
      <c r="F1303" s="247">
        <v>22902</v>
      </c>
      <c r="G1303">
        <f>SUM(C1303)</f>
        <v>0</v>
      </c>
      <c r="H1303" s="247" t="s">
        <v>1076</v>
      </c>
    </row>
    <row r="1304" ht="20.1" customHeight="1" spans="1:8">
      <c r="A1304" s="244" t="s">
        <v>1077</v>
      </c>
      <c r="B1304" s="249">
        <f>VLOOKUP(F1304,'[14]表二（旧）'!$F$5:$G$1311,2,FALSE)</f>
        <v>1238</v>
      </c>
      <c r="C1304" s="157">
        <v>5125</v>
      </c>
      <c r="D1304" s="246">
        <f>IF(B1304=0,"",ROUND(C1304/B1304*100,1))</f>
        <v>414</v>
      </c>
      <c r="E1304" s="269"/>
      <c r="F1304" s="247">
        <v>22999</v>
      </c>
      <c r="G1304">
        <f>SUM(C1304)</f>
        <v>5125</v>
      </c>
      <c r="H1304" s="247" t="s">
        <v>1077</v>
      </c>
    </row>
    <row r="1305" ht="20.1" customHeight="1" spans="1:7">
      <c r="A1305" s="244"/>
      <c r="B1305" s="157"/>
      <c r="C1305" s="157"/>
      <c r="D1305" s="246" t="str">
        <f>IF(B1305=0,"",ROUND(C1305/B1305*100,1))</f>
        <v/>
      </c>
      <c r="E1305" s="269"/>
      <c r="G1305"/>
    </row>
    <row r="1306" ht="20.1" customHeight="1" spans="1:7">
      <c r="A1306" s="244"/>
      <c r="B1306" s="157"/>
      <c r="C1306" s="157"/>
      <c r="D1306" s="246" t="str">
        <f>IF(B1306=0,"",ROUND(C1306/B1306*100,1))</f>
        <v/>
      </c>
      <c r="E1306" s="269"/>
      <c r="G1306"/>
    </row>
    <row r="1307" ht="20.1" customHeight="1" spans="1:7">
      <c r="A1307" s="270" t="s">
        <v>1078</v>
      </c>
      <c r="B1307" s="245">
        <f>SUM(B1302,B1300,B1294,B1293,B1236,B1183,B1165,B1101,B1091,B1076,B1056,B990,B926,B801,B782,B709,B638,B521,B465,B409,B355,B267,B255,B252,B5,)</f>
        <v>546295</v>
      </c>
      <c r="C1307" s="245">
        <f>SUM(C1302,C1300,C1294,C1293,C1236,C1183,C1165,C1101,C1091,C1076,C1056,C990,C926,C801,C782,C709,C638,C521,C465,C409,C355,C267,C255,C252,C5,)</f>
        <v>466577</v>
      </c>
      <c r="D1307" s="246">
        <f>IF(B1307=0,"",ROUND(C1307/B1307*100,1))</f>
        <v>85.4</v>
      </c>
      <c r="E1307" s="269"/>
      <c r="G1307"/>
    </row>
    <row r="1309" ht="51.75" customHeight="1" spans="2:3">
      <c r="B1309" s="271" t="str">
        <f>IF(B1307='[14]表二（旧）'!B1314,"","表二（新）与表二（旧）上年决算数不一致")</f>
        <v/>
      </c>
      <c r="C1309" s="271" t="str">
        <f>IF(C1307='[14]表二（旧）'!C1314,"","表二（新）与表二（旧）预算数不一致")</f>
        <v/>
      </c>
    </row>
    <row r="1313" spans="2:2">
      <c r="B1313" s="272"/>
    </row>
  </sheetData>
  <protectedRanges>
    <protectedRange sqref="B232 B226" name="区域6"/>
    <protectedRange sqref="B1270:B1281 B467:B481 B502:B509 B523:B535 B578:B583 B640:B643 B7:B17 B227:B231 B233:B248 B269:B270 B511:B516 B630:B637 B697:B704 B706 B1238:B1248 B1250:B1254 B1256:B1260 B1262:B1268 B1283:B1285 B1287:B1293 B19:B26 B28:B37 B39:B49 B51:B60 B62:B71 B73:B83 B85:B92 B94:B106 B108:B116 B118:B125 B127:B136 B138:B150 B152:B157 B159:B165 B167:B171 B173:B178 B180:B185 B187:B192 B194:B199 B201:B205 B207:B213 B215:B219 B221:B225 B250:B251 B253:B254 B257:B266 B272:B279 B281:B286 B288:B294 B296:B303 B305:B319 B321:B328 B330:B338 B340:B346 B348:B352 B354 B357:B360 B362:B369 B371:B376 B378:B382 B384:B386 B388:B390 B392:B394 B396:B400 B402:B408 B411:B414 B416:B423 B425:B429 B431:B435 B437:B440 B442:B445 B447:B452 B454:B456 B458:B459 B461:B464 B483:B489 B491:B500 B518:B520 B537:B543 B545 B547:B554 B556:B558 B560:B568 B570:B576 B585:B590 B592:B599 B601:B604 B606:B607 B609:B610 B612:B613 B615:B616 B618:B619 B621:B623 B625:B628 B645:B656 B658:B660 B662:B672 B674:B675 B677:B679 B681:B684 B686:B688 B690:B692 B694:B695 B708 B711:B718 B720:B722 B724:B730 B732:B736 B738:B743 B745:B749 B751:B752 B754:B757 B759:B765 B767:B781 B784:B794 B796:B800 B803:B826 B828:B851 B853:B877 B879:B888 B890:B899 B901:B905 B907:B912 B914:B919 B921:B922 B924:B925 B928:B949 B951:B959 B961:B969 B971:B974 B976:B981 B983:B986 B988:B989 B992:B1000 B1002:B1016 B1018:B1021 B1023:B1035 B1037:B1042 B1044:B1049 B1051:B1055 B1058:B1066 B1068:B1072 B1074:B1075 B1078:B1083 B1085:B1090 B1092:B1100 B1103:B1120 B1122:B1139 B1141:B1148 B1150:B1164 B1167:B1174 B1176:B1178 B1180:B1182 B1185:B1198 B1200:B1212 B1214:B1217 B1219:B1223 B1225:B1235 B1296:B1299 B1301 B1303:B1304" name="区域1"/>
    <protectedRange sqref="B1236:C1237 B1249:C1249 B1255:C1255 B1261:C1261 B1269:C1269 B1282:C1282 B1286:C1286 B1294:C1295" name="区域19_1"/>
    <protectedRange sqref="B696:C696 B705:C705 B707:C707" name="区域15_1"/>
    <protectedRange sqref="B629:C629" name="区域14_1"/>
    <protectedRange sqref="B510:C510" name="区域13_1"/>
    <protectedRange sqref="B510:C510" name="区域11_1"/>
    <protectedRange sqref="B353:C353" name="区域9_1"/>
    <protectedRange sqref="C226 C232" name="区域6_1"/>
    <protectedRange sqref="C73:C83 C94:C106 C138:C150 C152:C157 C215:C219 C227:C231 C253:C254 C257:C266 C269:C270 C281:C286 C321:C328 C330:C338 C340:C346 C348:C352 C354 C378:C382 C384:C386 C388:C390 C416:C423 C442:C445 C454:C456 C458:C459 C461:C464 C491:C500 C502:C509 C545 C556:C558 C601:C604 C615:C616 C618:C619 C674:C675 C706 C708 C738:C743 C745:C749 C751:C752 C754:C757 C767:C781 C921:C922 C924:C925 C951:C959 C961:C969 C976:C981 C988:C989 C992:C1000 C1002:C1016 C1018:C1021 C1037:C1042 C1051:C1055 C1068:C1072 C1078:C1083 C1085:C1090 C1092:C1100 C1122:C1139 C1141:C1148 C1180:C1182 C1200:C1212 C1214:C1217 C1256:C1260 C1262:C1268 C1283:C1285 C1301 C174:C178 C250 C412:C414 C425 C427:C429 C449:C452 C516 C518:C519 C560:C567 C610 C612 C621 C623 C628 C630:C632 C634:C637 C691:C692 C695 C734:C736 C879:C887 C984:C986 C1044:C1047 C1049 C1074 C1174 C1177:C1178 C1219:C1221 C1223 C1225:C1232 C1234:C1235 C1248 C1270:C1278 C1280:C1281 C1287:C1292 C1297:C1299" name="区域1_1"/>
    <protectedRange sqref="C7:C16 C17" name="区域1_2"/>
    <protectedRange sqref="C19:C26" name="区域1_3"/>
    <protectedRange sqref="C28:C37" name="区域1_4"/>
    <protectedRange sqref="C39:C49" name="区域1_5"/>
    <protectedRange sqref="C51:C60" name="区域1_6"/>
    <protectedRange sqref="C62:C71" name="区域2"/>
    <protectedRange sqref="C85:C90 C91:C92" name="区域2_1"/>
    <protectedRange sqref="C108:C116" name="区域2_2"/>
    <protectedRange sqref="C118:C125" name="区域3"/>
    <protectedRange sqref="C127:C136" name="区域3_1"/>
    <protectedRange sqref="C159:C165" name="区域4"/>
    <protectedRange sqref="C167:C171" name="区域4_1"/>
    <protectedRange sqref="C173" name="区域4_2"/>
    <protectedRange sqref="C180:C185" name="区域5"/>
    <protectedRange sqref="C187:C192" name="区域5_1"/>
    <protectedRange sqref="C194:C195 C196:C199" name="区域5_2"/>
    <protectedRange sqref="C201:C205" name="区域5_3"/>
    <protectedRange sqref="C207:C213" name="区域5_4"/>
    <protectedRange sqref="C221:C225" name="区域6_2"/>
    <protectedRange sqref="C233:C248" name="区域6_3"/>
    <protectedRange sqref="C251" name="区域6_4"/>
    <protectedRange sqref="C272:C273 C274:C279" name="区域7"/>
    <protectedRange sqref="C288:C289 C290:C294" name="区域7_1"/>
    <protectedRange sqref="C296:C297 C298 C299:C300 C301:C303" name="区域7_2"/>
    <protectedRange sqref="C305:C314 C315:C319" name="区域8"/>
    <protectedRange sqref="C357:C360" name="区域9"/>
    <protectedRange sqref="C362:C369" name="区域9_2"/>
    <protectedRange sqref="C371 C372 C373:C376" name="区域9_3"/>
    <protectedRange sqref="C392 C393:C394" name="区域12"/>
    <protectedRange sqref="C392 C393:C394" name="区域10"/>
    <protectedRange sqref="C396:C400" name="区域12_1"/>
    <protectedRange sqref="C396:C400" name="区域10_1"/>
    <protectedRange sqref="C402:C407 C408" name="区域12_2"/>
    <protectedRange sqref="C402:C407 C408" name="区域10_2"/>
    <protectedRange sqref="C411" name="区域12_3"/>
    <protectedRange sqref="C411" name="区域10_3"/>
    <protectedRange sqref="C426" name="区域12_4"/>
    <protectedRange sqref="C426" name="区域10_4"/>
    <protectedRange sqref="C431:C434 C435" name="区域12_5"/>
    <protectedRange sqref="C431:C434 C435" name="区域10_5"/>
    <protectedRange sqref="C437:C440" name="区域12_6"/>
    <protectedRange sqref="C437:C440" name="区域10_6"/>
    <protectedRange sqref="C447 C448" name="区域13"/>
    <protectedRange sqref="C447 C448" name="区域11"/>
    <protectedRange sqref="C467:C479 C480:C481" name="区域13_2"/>
    <protectedRange sqref="C467:C479 C480:C481" name="区域11_2"/>
    <protectedRange sqref="C483:C485 C486:C489" name="区域13_3"/>
    <protectedRange sqref="C483:C485 C486:C489" name="区域11_3"/>
    <protectedRange sqref="C511:C515" name="区域13_4"/>
    <protectedRange sqref="C511:C515" name="区域11_4"/>
    <protectedRange sqref="C520" name="区域13_5"/>
    <protectedRange sqref="C520" name="区域11_5"/>
    <protectedRange sqref="C523:C535" name="区域13_6"/>
    <protectedRange sqref="C537:C538 C539:C543" name="区域13_7"/>
    <protectedRange sqref="C547:C554" name="区域13_8"/>
    <protectedRange sqref="C568" name="区域14"/>
    <protectedRange sqref="C570:C576" name="区域14_2"/>
    <protectedRange sqref="C578:C583" name="区域14_3"/>
    <protectedRange sqref="C585:C590" name="区域14_4"/>
    <protectedRange sqref="C592:C599" name="区域14_5"/>
    <protectedRange sqref="C606:C607" name="区域14_6"/>
    <protectedRange sqref="C609" name="区域14_7"/>
    <protectedRange sqref="C613" name="区域14_8"/>
    <protectedRange sqref="C622" name="区域14_9"/>
    <protectedRange sqref="C625:C627" name="区域14_10"/>
    <protectedRange sqref="C633" name="区域14_11"/>
    <protectedRange sqref="C640:C643" name="区域15"/>
    <protectedRange sqref="C645:C656" name="区域15_2"/>
    <protectedRange sqref="C658:C660" name="区域15_3"/>
    <protectedRange sqref="C662:C672" name="区域15_4"/>
    <protectedRange sqref="C677:C679" name="区域15_5"/>
    <protectedRange sqref="C681:C684" name="区域15_6"/>
    <protectedRange sqref="C686:C688" name="区域15_7"/>
    <protectedRange sqref="C690" name="区域15_8"/>
    <protectedRange sqref="C694" name="区域15_9"/>
    <protectedRange sqref="C697:C704" name="区域15_10"/>
    <protectedRange sqref="C711:C718" name="区域15_11"/>
    <protectedRange sqref="C720:C722" name="区域15_12"/>
    <protectedRange sqref="C724:C730" name="区域15_13"/>
    <protectedRange sqref="C732:C733" name="区域15_14"/>
    <protectedRange sqref="C759:C765" name="区域15_15"/>
    <protectedRange sqref="C784:C794" name="区域15_16"/>
    <protectedRange sqref="C796:C800" name="区域15_17"/>
    <protectedRange sqref="C803:C826" name="区域16"/>
    <protectedRange sqref="C828:C851" name="区域16_1"/>
    <protectedRange sqref="C853:C877" name="区域16_2"/>
    <protectedRange sqref="C888" name="区域16_3"/>
    <protectedRange sqref="C890:C899" name="区域16_4"/>
    <protectedRange sqref="C901:C905" name="区域16_5"/>
    <protectedRange sqref="C907:C912" name="区域16_6"/>
    <protectedRange sqref="C914:C919" name="区域16_7"/>
    <protectedRange sqref="C928:C949" name="区域17"/>
    <protectedRange sqref="C971:C974" name="区域17_1"/>
    <protectedRange sqref="C983" name="区域17_2"/>
    <protectedRange sqref="C1023:C1035" name="区域17_3"/>
    <protectedRange sqref="C1048" name="区域17_4"/>
    <protectedRange sqref="C1058:C1066" name="区域18"/>
    <protectedRange sqref="C1075" name="区域18_1"/>
    <protectedRange sqref="C1103:C1120" name="区域18_2"/>
    <protectedRange sqref="C1150:C1164" name="区域18_3"/>
    <protectedRange sqref="C1167:C1173" name="区域19"/>
    <protectedRange sqref="C1176" name="区域19_2"/>
    <protectedRange sqref="C1185:C1198" name="区域19_3"/>
    <protectedRange sqref="C1222" name="区域19_4"/>
    <protectedRange sqref="C1233" name="区域19_5"/>
    <protectedRange sqref="C1238:C1247" name="区域19_6"/>
    <protectedRange sqref="C1250:C1254" name="区域19_7"/>
    <protectedRange sqref="C1279" name="区域19_8"/>
    <protectedRange sqref="C1293" name="区域19_9"/>
    <protectedRange sqref="C1296" name="区域19_10"/>
    <protectedRange sqref="C1303:C1304" name="区域19_11"/>
  </protectedRanges>
  <autoFilter ref="A4:H1307"/>
  <mergeCells count="1">
    <mergeCell ref="A2:E2"/>
  </mergeCells>
  <pageMargins left="0.709027777777778" right="0.11875" top="0.349305555555556" bottom="0.349305555555556" header="0.309027777777778" footer="0.309027777777778"/>
  <pageSetup paperSize="9" scale="80" orientation="portrait" horizontalDpi="600" verticalDpi="600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168"/>
  <sheetViews>
    <sheetView showZeros="0" workbookViewId="0">
      <pane xSplit="4" ySplit="2" topLeftCell="E3" activePane="bottomRight" state="frozen"/>
      <selection/>
      <selection pane="topRight"/>
      <selection pane="bottomLeft"/>
      <selection pane="bottomRight" activeCell="D13" sqref="D13"/>
    </sheetView>
  </sheetViews>
  <sheetFormatPr defaultColWidth="9" defaultRowHeight="21" customHeight="1" outlineLevelCol="5"/>
  <cols>
    <col min="1" max="1" width="11.125" style="212" customWidth="1"/>
    <col min="2" max="2" width="27.25" style="212" customWidth="1"/>
    <col min="3" max="3" width="9.75" style="213" customWidth="1"/>
    <col min="4" max="4" width="25" style="212" customWidth="1"/>
    <col min="5" max="5" width="21.5" style="212" customWidth="1"/>
    <col min="6" max="6" width="13.125" style="212"/>
    <col min="7" max="249" width="9" style="212" customWidth="1"/>
  </cols>
  <sheetData>
    <row r="1" ht="26" customHeight="1" spans="1:6">
      <c r="A1" s="214" t="s">
        <v>1081</v>
      </c>
      <c r="B1" s="214"/>
      <c r="C1" s="214"/>
      <c r="D1" s="214"/>
      <c r="E1" s="215"/>
      <c r="F1" s="215"/>
    </row>
    <row r="2" ht="28" customHeight="1" spans="1:6">
      <c r="A2" s="216" t="s">
        <v>1082</v>
      </c>
      <c r="B2" s="216"/>
      <c r="C2" s="216"/>
      <c r="D2" s="216"/>
      <c r="E2" s="216"/>
      <c r="F2" s="216"/>
    </row>
    <row r="3" ht="28" customHeight="1" spans="1:6">
      <c r="A3" s="217" t="s">
        <v>1083</v>
      </c>
      <c r="B3" s="218"/>
      <c r="C3" s="219"/>
      <c r="D3" s="219"/>
      <c r="E3" s="219"/>
      <c r="F3" s="220" t="s">
        <v>1084</v>
      </c>
    </row>
    <row r="4" ht="28" customHeight="1" spans="1:6">
      <c r="A4" s="221" t="s">
        <v>1085</v>
      </c>
      <c r="B4" s="221" t="s">
        <v>1086</v>
      </c>
      <c r="C4" s="222" t="s">
        <v>1087</v>
      </c>
      <c r="D4" s="222" t="s">
        <v>1088</v>
      </c>
      <c r="E4" s="223" t="s">
        <v>1089</v>
      </c>
      <c r="F4" s="223"/>
    </row>
    <row r="5" ht="28" customHeight="1" spans="1:6">
      <c r="A5" s="224"/>
      <c r="B5" s="224"/>
      <c r="C5" s="222"/>
      <c r="D5" s="222"/>
      <c r="E5" s="225" t="s">
        <v>1090</v>
      </c>
      <c r="F5" s="225" t="s">
        <v>1091</v>
      </c>
    </row>
    <row r="6" ht="28" customHeight="1" spans="1:6">
      <c r="A6" s="226"/>
      <c r="B6" s="226"/>
      <c r="C6" s="222"/>
      <c r="D6" s="222"/>
      <c r="E6" s="227"/>
      <c r="F6" s="227"/>
    </row>
    <row r="7" ht="28" customHeight="1" spans="1:6">
      <c r="A7" s="228" t="s">
        <v>1092</v>
      </c>
      <c r="B7" s="228" t="s">
        <v>1092</v>
      </c>
      <c r="C7" s="228" t="s">
        <v>1092</v>
      </c>
      <c r="D7" s="228" t="s">
        <v>1092</v>
      </c>
      <c r="E7" s="229">
        <v>1</v>
      </c>
      <c r="F7" s="230">
        <v>2</v>
      </c>
    </row>
    <row r="8" ht="28" customHeight="1" spans="1:6">
      <c r="A8" s="231"/>
      <c r="B8" s="232"/>
      <c r="C8" s="233"/>
      <c r="D8" s="234" t="s">
        <v>1093</v>
      </c>
      <c r="E8" s="235">
        <v>1748908976</v>
      </c>
      <c r="F8" s="235">
        <v>1677731976</v>
      </c>
    </row>
    <row r="9" ht="28" customHeight="1" spans="1:6">
      <c r="A9" s="231"/>
      <c r="B9" s="232"/>
      <c r="C9" s="233" t="s">
        <v>1094</v>
      </c>
      <c r="D9" s="236"/>
      <c r="E9" s="235">
        <v>3984576</v>
      </c>
      <c r="F9" s="235">
        <v>3984576</v>
      </c>
    </row>
    <row r="10" ht="28" customHeight="1" spans="1:6">
      <c r="A10" s="231" t="s">
        <v>1095</v>
      </c>
      <c r="B10" s="232" t="s">
        <v>1096</v>
      </c>
      <c r="C10" s="233"/>
      <c r="D10" s="236"/>
      <c r="E10" s="235">
        <v>3163683</v>
      </c>
      <c r="F10" s="235">
        <v>3163683</v>
      </c>
    </row>
    <row r="11" ht="28" customHeight="1" spans="1:6">
      <c r="A11" s="231" t="s">
        <v>1097</v>
      </c>
      <c r="B11" s="232" t="s">
        <v>1098</v>
      </c>
      <c r="C11" s="233" t="s">
        <v>1099</v>
      </c>
      <c r="D11" s="236" t="s">
        <v>1100</v>
      </c>
      <c r="E11" s="235">
        <v>1585008</v>
      </c>
      <c r="F11" s="235">
        <v>1585008</v>
      </c>
    </row>
    <row r="12" ht="28" customHeight="1" spans="1:6">
      <c r="A12" s="231" t="s">
        <v>1101</v>
      </c>
      <c r="B12" s="232" t="s">
        <v>1102</v>
      </c>
      <c r="C12" s="233" t="s">
        <v>1099</v>
      </c>
      <c r="D12" s="236" t="s">
        <v>1100</v>
      </c>
      <c r="E12" s="235">
        <v>437544</v>
      </c>
      <c r="F12" s="235">
        <v>437544</v>
      </c>
    </row>
    <row r="13" ht="28" customHeight="1" spans="1:6">
      <c r="A13" s="231" t="s">
        <v>1103</v>
      </c>
      <c r="B13" s="232" t="s">
        <v>1104</v>
      </c>
      <c r="C13" s="233" t="s">
        <v>1099</v>
      </c>
      <c r="D13" s="236" t="s">
        <v>1100</v>
      </c>
      <c r="E13" s="235">
        <v>132084</v>
      </c>
      <c r="F13" s="235">
        <v>132084</v>
      </c>
    </row>
    <row r="14" ht="28" customHeight="1" spans="1:6">
      <c r="A14" s="231" t="s">
        <v>1105</v>
      </c>
      <c r="B14" s="232" t="s">
        <v>1106</v>
      </c>
      <c r="C14" s="233" t="s">
        <v>1099</v>
      </c>
      <c r="D14" s="236" t="s">
        <v>1100</v>
      </c>
      <c r="E14" s="235">
        <v>404510</v>
      </c>
      <c r="F14" s="235">
        <v>404510</v>
      </c>
    </row>
    <row r="15" ht="28" customHeight="1" spans="1:6">
      <c r="A15" s="231" t="s">
        <v>1107</v>
      </c>
      <c r="B15" s="232" t="s">
        <v>1108</v>
      </c>
      <c r="C15" s="233" t="s">
        <v>1099</v>
      </c>
      <c r="D15" s="236" t="s">
        <v>1100</v>
      </c>
      <c r="E15" s="235">
        <v>121353</v>
      </c>
      <c r="F15" s="235">
        <v>121353</v>
      </c>
    </row>
    <row r="16" ht="28" customHeight="1" spans="1:6">
      <c r="A16" s="231" t="s">
        <v>1109</v>
      </c>
      <c r="B16" s="232" t="s">
        <v>1110</v>
      </c>
      <c r="C16" s="233" t="s">
        <v>1099</v>
      </c>
      <c r="D16" s="236" t="s">
        <v>1100</v>
      </c>
      <c r="E16" s="235">
        <v>28928</v>
      </c>
      <c r="F16" s="235">
        <v>28928</v>
      </c>
    </row>
    <row r="17" ht="28" customHeight="1" spans="1:6">
      <c r="A17" s="231" t="s">
        <v>1111</v>
      </c>
      <c r="B17" s="232" t="s">
        <v>1112</v>
      </c>
      <c r="C17" s="233" t="s">
        <v>1099</v>
      </c>
      <c r="D17" s="236" t="s">
        <v>1100</v>
      </c>
      <c r="E17" s="235">
        <v>202255</v>
      </c>
      <c r="F17" s="235">
        <v>202255</v>
      </c>
    </row>
    <row r="18" ht="28" customHeight="1" spans="1:6">
      <c r="A18" s="231" t="s">
        <v>1113</v>
      </c>
      <c r="B18" s="232" t="s">
        <v>1114</v>
      </c>
      <c r="C18" s="233" t="s">
        <v>1099</v>
      </c>
      <c r="D18" s="236" t="s">
        <v>1100</v>
      </c>
      <c r="E18" s="235">
        <v>252000</v>
      </c>
      <c r="F18" s="235">
        <v>252000</v>
      </c>
    </row>
    <row r="19" ht="28" customHeight="1" spans="1:6">
      <c r="A19" s="231" t="s">
        <v>1115</v>
      </c>
      <c r="B19" s="232" t="s">
        <v>1116</v>
      </c>
      <c r="C19" s="233"/>
      <c r="D19" s="236"/>
      <c r="E19" s="235">
        <v>696204</v>
      </c>
      <c r="F19" s="235">
        <v>696204</v>
      </c>
    </row>
    <row r="20" ht="28" customHeight="1" spans="1:6">
      <c r="A20" s="231" t="s">
        <v>1117</v>
      </c>
      <c r="B20" s="232" t="s">
        <v>1118</v>
      </c>
      <c r="C20" s="233" t="s">
        <v>1099</v>
      </c>
      <c r="D20" s="236" t="s">
        <v>1100</v>
      </c>
      <c r="E20" s="235">
        <v>10000</v>
      </c>
      <c r="F20" s="235">
        <v>10000</v>
      </c>
    </row>
    <row r="21" ht="28" customHeight="1" spans="1:6">
      <c r="A21" s="231" t="s">
        <v>1119</v>
      </c>
      <c r="B21" s="232" t="s">
        <v>1120</v>
      </c>
      <c r="C21" s="233" t="s">
        <v>1099</v>
      </c>
      <c r="D21" s="236" t="s">
        <v>1100</v>
      </c>
      <c r="E21" s="235">
        <v>8000</v>
      </c>
      <c r="F21" s="235">
        <v>8000</v>
      </c>
    </row>
    <row r="22" ht="28" customHeight="1" spans="1:6">
      <c r="A22" s="231" t="s">
        <v>1121</v>
      </c>
      <c r="B22" s="232" t="s">
        <v>1122</v>
      </c>
      <c r="C22" s="233" t="s">
        <v>1099</v>
      </c>
      <c r="D22" s="236" t="s">
        <v>1100</v>
      </c>
      <c r="E22" s="235">
        <v>6000</v>
      </c>
      <c r="F22" s="235">
        <v>6000</v>
      </c>
    </row>
    <row r="23" ht="28" customHeight="1" spans="1:6">
      <c r="A23" s="231" t="s">
        <v>1123</v>
      </c>
      <c r="B23" s="232" t="s">
        <v>1124</v>
      </c>
      <c r="C23" s="233" t="s">
        <v>1099</v>
      </c>
      <c r="D23" s="236" t="s">
        <v>1100</v>
      </c>
      <c r="E23" s="235">
        <v>160000</v>
      </c>
      <c r="F23" s="235">
        <v>160000</v>
      </c>
    </row>
    <row r="24" ht="28" customHeight="1" spans="1:6">
      <c r="A24" s="231" t="s">
        <v>1125</v>
      </c>
      <c r="B24" s="232" t="s">
        <v>1126</v>
      </c>
      <c r="C24" s="233" t="s">
        <v>1099</v>
      </c>
      <c r="D24" s="236" t="s">
        <v>1100</v>
      </c>
      <c r="E24" s="235">
        <v>50564</v>
      </c>
      <c r="F24" s="235">
        <v>50564</v>
      </c>
    </row>
    <row r="25" ht="28" customHeight="1" spans="1:6">
      <c r="A25" s="231" t="s">
        <v>1127</v>
      </c>
      <c r="B25" s="232" t="s">
        <v>1128</v>
      </c>
      <c r="C25" s="233" t="s">
        <v>1099</v>
      </c>
      <c r="D25" s="236" t="s">
        <v>1100</v>
      </c>
      <c r="E25" s="235">
        <v>135000</v>
      </c>
      <c r="F25" s="235">
        <v>135000</v>
      </c>
    </row>
    <row r="26" ht="28" customHeight="1" spans="1:6">
      <c r="A26" s="231" t="s">
        <v>1129</v>
      </c>
      <c r="B26" s="232" t="s">
        <v>1130</v>
      </c>
      <c r="C26" s="233" t="s">
        <v>1099</v>
      </c>
      <c r="D26" s="236" t="s">
        <v>1100</v>
      </c>
      <c r="E26" s="235">
        <v>326640</v>
      </c>
      <c r="F26" s="235">
        <v>326640</v>
      </c>
    </row>
    <row r="27" ht="28" customHeight="1" spans="1:6">
      <c r="A27" s="231" t="s">
        <v>1131</v>
      </c>
      <c r="B27" s="232" t="s">
        <v>1132</v>
      </c>
      <c r="C27" s="233"/>
      <c r="D27" s="236"/>
      <c r="E27" s="235">
        <v>124690</v>
      </c>
      <c r="F27" s="235">
        <v>124690</v>
      </c>
    </row>
    <row r="28" ht="28" customHeight="1" spans="1:6">
      <c r="A28" s="231" t="s">
        <v>1133</v>
      </c>
      <c r="B28" s="232" t="s">
        <v>1134</v>
      </c>
      <c r="C28" s="233" t="s">
        <v>1099</v>
      </c>
      <c r="D28" s="236" t="s">
        <v>1100</v>
      </c>
      <c r="E28" s="235">
        <v>91858</v>
      </c>
      <c r="F28" s="235">
        <v>91858</v>
      </c>
    </row>
    <row r="29" ht="28" customHeight="1" spans="1:6">
      <c r="A29" s="231" t="s">
        <v>1135</v>
      </c>
      <c r="B29" s="232" t="s">
        <v>1136</v>
      </c>
      <c r="C29" s="233" t="s">
        <v>1099</v>
      </c>
      <c r="D29" s="236" t="s">
        <v>1100</v>
      </c>
      <c r="E29" s="235">
        <v>32832</v>
      </c>
      <c r="F29" s="235">
        <v>32832</v>
      </c>
    </row>
    <row r="30" ht="28" customHeight="1" spans="1:6">
      <c r="A30" s="231"/>
      <c r="B30" s="232"/>
      <c r="C30" s="233" t="s">
        <v>1137</v>
      </c>
      <c r="D30" s="236"/>
      <c r="E30" s="235">
        <v>440105</v>
      </c>
      <c r="F30" s="235">
        <v>440105</v>
      </c>
    </row>
    <row r="31" ht="28" customHeight="1" spans="1:6">
      <c r="A31" s="231" t="s">
        <v>1095</v>
      </c>
      <c r="B31" s="232" t="s">
        <v>1096</v>
      </c>
      <c r="C31" s="233"/>
      <c r="D31" s="236"/>
      <c r="E31" s="235">
        <v>342202</v>
      </c>
      <c r="F31" s="235">
        <v>342202</v>
      </c>
    </row>
    <row r="32" ht="28" customHeight="1" spans="1:6">
      <c r="A32" s="231" t="s">
        <v>1097</v>
      </c>
      <c r="B32" s="232" t="s">
        <v>1098</v>
      </c>
      <c r="C32" s="233" t="s">
        <v>1138</v>
      </c>
      <c r="D32" s="236" t="s">
        <v>1139</v>
      </c>
      <c r="E32" s="235">
        <v>171144</v>
      </c>
      <c r="F32" s="235">
        <v>171144</v>
      </c>
    </row>
    <row r="33" ht="28" customHeight="1" spans="1:6">
      <c r="A33" s="231" t="s">
        <v>1101</v>
      </c>
      <c r="B33" s="232" t="s">
        <v>1102</v>
      </c>
      <c r="C33" s="233" t="s">
        <v>1138</v>
      </c>
      <c r="D33" s="236" t="s">
        <v>1139</v>
      </c>
      <c r="E33" s="235">
        <v>69768</v>
      </c>
      <c r="F33" s="235">
        <v>69768</v>
      </c>
    </row>
    <row r="34" ht="28" customHeight="1" spans="1:6">
      <c r="A34" s="231" t="s">
        <v>1103</v>
      </c>
      <c r="B34" s="232" t="s">
        <v>1104</v>
      </c>
      <c r="C34" s="233" t="s">
        <v>1138</v>
      </c>
      <c r="D34" s="236" t="s">
        <v>1139</v>
      </c>
      <c r="E34" s="235">
        <v>14262</v>
      </c>
      <c r="F34" s="235">
        <v>14262</v>
      </c>
    </row>
    <row r="35" ht="28" customHeight="1" spans="1:6">
      <c r="A35" s="231" t="s">
        <v>1105</v>
      </c>
      <c r="B35" s="232" t="s">
        <v>1106</v>
      </c>
      <c r="C35" s="233" t="s">
        <v>1138</v>
      </c>
      <c r="D35" s="236" t="s">
        <v>1139</v>
      </c>
      <c r="E35" s="235">
        <v>48182</v>
      </c>
      <c r="F35" s="235">
        <v>48182</v>
      </c>
    </row>
    <row r="36" ht="28" customHeight="1" spans="1:6">
      <c r="A36" s="231" t="s">
        <v>1107</v>
      </c>
      <c r="B36" s="232" t="s">
        <v>1108</v>
      </c>
      <c r="C36" s="233" t="s">
        <v>1138</v>
      </c>
      <c r="D36" s="236" t="s">
        <v>1139</v>
      </c>
      <c r="E36" s="235">
        <v>14455</v>
      </c>
      <c r="F36" s="235">
        <v>14455</v>
      </c>
    </row>
    <row r="37" ht="28" customHeight="1" spans="1:6">
      <c r="A37" s="231" t="s">
        <v>1109</v>
      </c>
      <c r="B37" s="232" t="s">
        <v>1110</v>
      </c>
      <c r="C37" s="233" t="s">
        <v>1138</v>
      </c>
      <c r="D37" s="236" t="s">
        <v>1139</v>
      </c>
      <c r="E37" s="235">
        <v>300</v>
      </c>
      <c r="F37" s="235">
        <v>300</v>
      </c>
    </row>
    <row r="38" ht="28" customHeight="1" spans="1:6">
      <c r="A38" s="231" t="s">
        <v>1111</v>
      </c>
      <c r="B38" s="232" t="s">
        <v>1112</v>
      </c>
      <c r="C38" s="233" t="s">
        <v>1138</v>
      </c>
      <c r="D38" s="236" t="s">
        <v>1139</v>
      </c>
      <c r="E38" s="235">
        <v>24091</v>
      </c>
      <c r="F38" s="235">
        <v>24091</v>
      </c>
    </row>
    <row r="39" ht="28" customHeight="1" spans="1:6">
      <c r="A39" s="231" t="s">
        <v>1115</v>
      </c>
      <c r="B39" s="232" t="s">
        <v>1116</v>
      </c>
      <c r="C39" s="233"/>
      <c r="D39" s="236"/>
      <c r="E39" s="235">
        <v>97903</v>
      </c>
      <c r="F39" s="235">
        <v>97903</v>
      </c>
    </row>
    <row r="40" ht="28" customHeight="1" spans="1:6">
      <c r="A40" s="231" t="s">
        <v>1117</v>
      </c>
      <c r="B40" s="232" t="s">
        <v>1118</v>
      </c>
      <c r="C40" s="233" t="s">
        <v>1138</v>
      </c>
      <c r="D40" s="236" t="s">
        <v>1139</v>
      </c>
      <c r="E40" s="235">
        <v>6500</v>
      </c>
      <c r="F40" s="235">
        <v>6500</v>
      </c>
    </row>
    <row r="41" ht="28" customHeight="1" spans="1:6">
      <c r="A41" s="231" t="s">
        <v>1119</v>
      </c>
      <c r="B41" s="232" t="s">
        <v>1120</v>
      </c>
      <c r="C41" s="233" t="s">
        <v>1138</v>
      </c>
      <c r="D41" s="236" t="s">
        <v>1139</v>
      </c>
      <c r="E41" s="235">
        <v>1500</v>
      </c>
      <c r="F41" s="235">
        <v>1500</v>
      </c>
    </row>
    <row r="42" ht="28" customHeight="1" spans="1:6">
      <c r="A42" s="231" t="s">
        <v>1140</v>
      </c>
      <c r="B42" s="232" t="s">
        <v>1141</v>
      </c>
      <c r="C42" s="233" t="s">
        <v>1138</v>
      </c>
      <c r="D42" s="236" t="s">
        <v>1139</v>
      </c>
      <c r="E42" s="235">
        <v>3000</v>
      </c>
      <c r="F42" s="235">
        <v>3000</v>
      </c>
    </row>
    <row r="43" ht="28" customHeight="1" spans="1:6">
      <c r="A43" s="231" t="s">
        <v>1142</v>
      </c>
      <c r="B43" s="232" t="s">
        <v>1143</v>
      </c>
      <c r="C43" s="233" t="s">
        <v>1138</v>
      </c>
      <c r="D43" s="236" t="s">
        <v>1139</v>
      </c>
      <c r="E43" s="235">
        <v>5000</v>
      </c>
      <c r="F43" s="235">
        <v>5000</v>
      </c>
    </row>
    <row r="44" ht="28" customHeight="1" spans="1:6">
      <c r="A44" s="231" t="s">
        <v>1125</v>
      </c>
      <c r="B44" s="232" t="s">
        <v>1126</v>
      </c>
      <c r="C44" s="233" t="s">
        <v>1138</v>
      </c>
      <c r="D44" s="236" t="s">
        <v>1139</v>
      </c>
      <c r="E44" s="235">
        <v>6023</v>
      </c>
      <c r="F44" s="235">
        <v>6023</v>
      </c>
    </row>
    <row r="45" ht="28" customHeight="1" spans="1:6">
      <c r="A45" s="231" t="s">
        <v>1127</v>
      </c>
      <c r="B45" s="232" t="s">
        <v>1128</v>
      </c>
      <c r="C45" s="233" t="s">
        <v>1138</v>
      </c>
      <c r="D45" s="236" t="s">
        <v>1139</v>
      </c>
      <c r="E45" s="235">
        <v>40000</v>
      </c>
      <c r="F45" s="235">
        <v>40000</v>
      </c>
    </row>
    <row r="46" ht="28" customHeight="1" spans="1:6">
      <c r="A46" s="231" t="s">
        <v>1129</v>
      </c>
      <c r="B46" s="232" t="s">
        <v>1130</v>
      </c>
      <c r="C46" s="233" t="s">
        <v>1138</v>
      </c>
      <c r="D46" s="236" t="s">
        <v>1139</v>
      </c>
      <c r="E46" s="235">
        <v>35880</v>
      </c>
      <c r="F46" s="235">
        <v>35880</v>
      </c>
    </row>
    <row r="47" ht="28" customHeight="1" spans="1:6">
      <c r="A47" s="231"/>
      <c r="B47" s="232"/>
      <c r="C47" s="233" t="s">
        <v>1144</v>
      </c>
      <c r="D47" s="236"/>
      <c r="E47" s="235">
        <v>2908867</v>
      </c>
      <c r="F47" s="235">
        <v>2908867</v>
      </c>
    </row>
    <row r="48" ht="28" customHeight="1" spans="1:6">
      <c r="A48" s="231" t="s">
        <v>1095</v>
      </c>
      <c r="B48" s="232" t="s">
        <v>1096</v>
      </c>
      <c r="C48" s="233"/>
      <c r="D48" s="236"/>
      <c r="E48" s="235">
        <v>2632745</v>
      </c>
      <c r="F48" s="235">
        <v>2632745</v>
      </c>
    </row>
    <row r="49" ht="28" customHeight="1" spans="1:6">
      <c r="A49" s="231" t="s">
        <v>1097</v>
      </c>
      <c r="B49" s="232" t="s">
        <v>1098</v>
      </c>
      <c r="C49" s="233" t="s">
        <v>1145</v>
      </c>
      <c r="D49" s="236" t="s">
        <v>1146</v>
      </c>
      <c r="E49" s="235">
        <v>1123404</v>
      </c>
      <c r="F49" s="235">
        <v>1123404</v>
      </c>
    </row>
    <row r="50" ht="28" customHeight="1" spans="1:6">
      <c r="A50" s="231" t="s">
        <v>1101</v>
      </c>
      <c r="B50" s="232" t="s">
        <v>1102</v>
      </c>
      <c r="C50" s="233" t="s">
        <v>1145</v>
      </c>
      <c r="D50" s="236" t="s">
        <v>1146</v>
      </c>
      <c r="E50" s="235">
        <v>199284</v>
      </c>
      <c r="F50" s="235">
        <v>199284</v>
      </c>
    </row>
    <row r="51" ht="28" customHeight="1" spans="1:6">
      <c r="A51" s="231" t="s">
        <v>1103</v>
      </c>
      <c r="B51" s="232" t="s">
        <v>1104</v>
      </c>
      <c r="C51" s="233" t="s">
        <v>1145</v>
      </c>
      <c r="D51" s="236" t="s">
        <v>1146</v>
      </c>
      <c r="E51" s="235">
        <v>61007</v>
      </c>
      <c r="F51" s="235">
        <v>61007</v>
      </c>
    </row>
    <row r="52" ht="28" customHeight="1" spans="1:6">
      <c r="A52" s="231" t="s">
        <v>1147</v>
      </c>
      <c r="B52" s="232" t="s">
        <v>1148</v>
      </c>
      <c r="C52" s="233" t="s">
        <v>1145</v>
      </c>
      <c r="D52" s="236" t="s">
        <v>1146</v>
      </c>
      <c r="E52" s="235">
        <v>146208</v>
      </c>
      <c r="F52" s="235">
        <v>146208</v>
      </c>
    </row>
    <row r="53" ht="28" customHeight="1" spans="1:6">
      <c r="A53" s="231" t="s">
        <v>1105</v>
      </c>
      <c r="B53" s="232" t="s">
        <v>1106</v>
      </c>
      <c r="C53" s="233" t="s">
        <v>1145</v>
      </c>
      <c r="D53" s="236" t="s">
        <v>1146</v>
      </c>
      <c r="E53" s="235">
        <v>293779</v>
      </c>
      <c r="F53" s="235">
        <v>293779</v>
      </c>
    </row>
    <row r="54" ht="28" customHeight="1" spans="1:6">
      <c r="A54" s="231" t="s">
        <v>1107</v>
      </c>
      <c r="B54" s="232" t="s">
        <v>1108</v>
      </c>
      <c r="C54" s="233" t="s">
        <v>1145</v>
      </c>
      <c r="D54" s="236" t="s">
        <v>1146</v>
      </c>
      <c r="E54" s="235">
        <v>88134</v>
      </c>
      <c r="F54" s="235">
        <v>88134</v>
      </c>
    </row>
    <row r="55" ht="28" customHeight="1" spans="1:6">
      <c r="A55" s="231" t="s">
        <v>1109</v>
      </c>
      <c r="B55" s="232" t="s">
        <v>1110</v>
      </c>
      <c r="C55" s="233" t="s">
        <v>1145</v>
      </c>
      <c r="D55" s="236" t="s">
        <v>1146</v>
      </c>
      <c r="E55" s="235">
        <v>8899</v>
      </c>
      <c r="F55" s="235">
        <v>8899</v>
      </c>
    </row>
    <row r="56" ht="28" customHeight="1" spans="1:6">
      <c r="A56" s="231" t="s">
        <v>1111</v>
      </c>
      <c r="B56" s="232" t="s">
        <v>1112</v>
      </c>
      <c r="C56" s="233" t="s">
        <v>1145</v>
      </c>
      <c r="D56" s="236" t="s">
        <v>1146</v>
      </c>
      <c r="E56" s="235">
        <v>146890</v>
      </c>
      <c r="F56" s="235">
        <v>146890</v>
      </c>
    </row>
    <row r="57" ht="28" customHeight="1" spans="1:6">
      <c r="A57" s="231" t="s">
        <v>1113</v>
      </c>
      <c r="B57" s="232" t="s">
        <v>1114</v>
      </c>
      <c r="C57" s="233" t="s">
        <v>1145</v>
      </c>
      <c r="D57" s="236" t="s">
        <v>1146</v>
      </c>
      <c r="E57" s="235">
        <v>565140</v>
      </c>
      <c r="F57" s="235">
        <v>565140</v>
      </c>
    </row>
    <row r="58" ht="28" customHeight="1" spans="1:6">
      <c r="A58" s="231" t="s">
        <v>1115</v>
      </c>
      <c r="B58" s="232" t="s">
        <v>1116</v>
      </c>
      <c r="C58" s="233"/>
      <c r="D58" s="236"/>
      <c r="E58" s="235">
        <v>276122</v>
      </c>
      <c r="F58" s="235">
        <v>276122</v>
      </c>
    </row>
    <row r="59" ht="28" customHeight="1" spans="1:6">
      <c r="A59" s="231" t="s">
        <v>1117</v>
      </c>
      <c r="B59" s="232" t="s">
        <v>1118</v>
      </c>
      <c r="C59" s="233" t="s">
        <v>1145</v>
      </c>
      <c r="D59" s="236" t="s">
        <v>1146</v>
      </c>
      <c r="E59" s="235">
        <v>37000</v>
      </c>
      <c r="F59" s="235">
        <v>37000</v>
      </c>
    </row>
    <row r="60" ht="28" customHeight="1" spans="1:6">
      <c r="A60" s="231" t="s">
        <v>1119</v>
      </c>
      <c r="B60" s="232" t="s">
        <v>1120</v>
      </c>
      <c r="C60" s="233" t="s">
        <v>1145</v>
      </c>
      <c r="D60" s="236" t="s">
        <v>1146</v>
      </c>
      <c r="E60" s="235">
        <v>6000</v>
      </c>
      <c r="F60" s="235">
        <v>6000</v>
      </c>
    </row>
    <row r="61" ht="28" customHeight="1" spans="1:6">
      <c r="A61" s="231" t="s">
        <v>1149</v>
      </c>
      <c r="B61" s="232" t="s">
        <v>1150</v>
      </c>
      <c r="C61" s="233" t="s">
        <v>1145</v>
      </c>
      <c r="D61" s="236" t="s">
        <v>1146</v>
      </c>
      <c r="E61" s="235">
        <v>10000</v>
      </c>
      <c r="F61" s="235">
        <v>10000</v>
      </c>
    </row>
    <row r="62" ht="28" customHeight="1" spans="1:6">
      <c r="A62" s="231" t="s">
        <v>1151</v>
      </c>
      <c r="B62" s="232" t="s">
        <v>1152</v>
      </c>
      <c r="C62" s="233" t="s">
        <v>1145</v>
      </c>
      <c r="D62" s="236" t="s">
        <v>1146</v>
      </c>
      <c r="E62" s="235">
        <v>9000</v>
      </c>
      <c r="F62" s="235">
        <v>9000</v>
      </c>
    </row>
    <row r="63" ht="28" customHeight="1" spans="1:6">
      <c r="A63" s="231" t="s">
        <v>1125</v>
      </c>
      <c r="B63" s="232" t="s">
        <v>1126</v>
      </c>
      <c r="C63" s="233" t="s">
        <v>1145</v>
      </c>
      <c r="D63" s="236" t="s">
        <v>1146</v>
      </c>
      <c r="E63" s="235">
        <v>36722</v>
      </c>
      <c r="F63" s="235">
        <v>36722</v>
      </c>
    </row>
    <row r="64" ht="28" customHeight="1" spans="1:6">
      <c r="A64" s="231" t="s">
        <v>1127</v>
      </c>
      <c r="B64" s="232" t="s">
        <v>1128</v>
      </c>
      <c r="C64" s="233" t="s">
        <v>1145</v>
      </c>
      <c r="D64" s="236" t="s">
        <v>1146</v>
      </c>
      <c r="E64" s="235">
        <v>40000</v>
      </c>
      <c r="F64" s="235">
        <v>40000</v>
      </c>
    </row>
    <row r="65" ht="28" customHeight="1" spans="1:6">
      <c r="A65" s="231" t="s">
        <v>1129</v>
      </c>
      <c r="B65" s="232" t="s">
        <v>1130</v>
      </c>
      <c r="C65" s="233" t="s">
        <v>1145</v>
      </c>
      <c r="D65" s="236" t="s">
        <v>1146</v>
      </c>
      <c r="E65" s="235">
        <v>137400</v>
      </c>
      <c r="F65" s="235">
        <v>137400</v>
      </c>
    </row>
    <row r="66" ht="28" customHeight="1" spans="1:6">
      <c r="A66" s="231"/>
      <c r="B66" s="232"/>
      <c r="C66" s="233" t="s">
        <v>1153</v>
      </c>
      <c r="D66" s="236"/>
      <c r="E66" s="235">
        <v>180415</v>
      </c>
      <c r="F66" s="235">
        <v>180415</v>
      </c>
    </row>
    <row r="67" ht="28" customHeight="1" spans="1:6">
      <c r="A67" s="231" t="s">
        <v>1095</v>
      </c>
      <c r="B67" s="232" t="s">
        <v>1096</v>
      </c>
      <c r="C67" s="233"/>
      <c r="D67" s="236"/>
      <c r="E67" s="235">
        <v>154099</v>
      </c>
      <c r="F67" s="235">
        <v>154099</v>
      </c>
    </row>
    <row r="68" ht="28" customHeight="1" spans="1:6">
      <c r="A68" s="231" t="s">
        <v>1097</v>
      </c>
      <c r="B68" s="232" t="s">
        <v>1098</v>
      </c>
      <c r="C68" s="233" t="s">
        <v>1154</v>
      </c>
      <c r="D68" s="236" t="s">
        <v>1155</v>
      </c>
      <c r="E68" s="235">
        <v>74256</v>
      </c>
      <c r="F68" s="235">
        <v>74256</v>
      </c>
    </row>
    <row r="69" ht="28" customHeight="1" spans="1:6">
      <c r="A69" s="231" t="s">
        <v>1101</v>
      </c>
      <c r="B69" s="232" t="s">
        <v>1102</v>
      </c>
      <c r="C69" s="233" t="s">
        <v>1154</v>
      </c>
      <c r="D69" s="236" t="s">
        <v>1155</v>
      </c>
      <c r="E69" s="235">
        <v>34392</v>
      </c>
      <c r="F69" s="235">
        <v>34392</v>
      </c>
    </row>
    <row r="70" ht="28" customHeight="1" spans="1:6">
      <c r="A70" s="231" t="s">
        <v>1103</v>
      </c>
      <c r="B70" s="232" t="s">
        <v>1104</v>
      </c>
      <c r="C70" s="233" t="s">
        <v>1154</v>
      </c>
      <c r="D70" s="236" t="s">
        <v>1155</v>
      </c>
      <c r="E70" s="235">
        <v>6188</v>
      </c>
      <c r="F70" s="235">
        <v>6188</v>
      </c>
    </row>
    <row r="71" ht="28" customHeight="1" spans="1:6">
      <c r="A71" s="231" t="s">
        <v>1105</v>
      </c>
      <c r="B71" s="232" t="s">
        <v>1106</v>
      </c>
      <c r="C71" s="233" t="s">
        <v>1154</v>
      </c>
      <c r="D71" s="236" t="s">
        <v>1155</v>
      </c>
      <c r="E71" s="235">
        <v>21730</v>
      </c>
      <c r="F71" s="235">
        <v>21730</v>
      </c>
    </row>
    <row r="72" ht="28" customHeight="1" spans="1:6">
      <c r="A72" s="231" t="s">
        <v>1107</v>
      </c>
      <c r="B72" s="232" t="s">
        <v>1108</v>
      </c>
      <c r="C72" s="233" t="s">
        <v>1154</v>
      </c>
      <c r="D72" s="236" t="s">
        <v>1155</v>
      </c>
      <c r="E72" s="235">
        <v>6519</v>
      </c>
      <c r="F72" s="235">
        <v>6519</v>
      </c>
    </row>
    <row r="73" ht="28" customHeight="1" spans="1:6">
      <c r="A73" s="231" t="s">
        <v>1109</v>
      </c>
      <c r="B73" s="232" t="s">
        <v>1110</v>
      </c>
      <c r="C73" s="233" t="s">
        <v>1154</v>
      </c>
      <c r="D73" s="236" t="s">
        <v>1155</v>
      </c>
      <c r="E73" s="235">
        <v>150</v>
      </c>
      <c r="F73" s="235">
        <v>150</v>
      </c>
    </row>
    <row r="74" ht="28" customHeight="1" spans="1:6">
      <c r="A74" s="231" t="s">
        <v>1111</v>
      </c>
      <c r="B74" s="232" t="s">
        <v>1112</v>
      </c>
      <c r="C74" s="233" t="s">
        <v>1154</v>
      </c>
      <c r="D74" s="236" t="s">
        <v>1155</v>
      </c>
      <c r="E74" s="235">
        <v>10865</v>
      </c>
      <c r="F74" s="235">
        <v>10865</v>
      </c>
    </row>
    <row r="75" ht="28" customHeight="1" spans="1:6">
      <c r="A75" s="231" t="s">
        <v>1115</v>
      </c>
      <c r="B75" s="232" t="s">
        <v>1116</v>
      </c>
      <c r="C75" s="233"/>
      <c r="D75" s="236"/>
      <c r="E75" s="235">
        <v>26316</v>
      </c>
      <c r="F75" s="235">
        <v>26316</v>
      </c>
    </row>
    <row r="76" ht="28" customHeight="1" spans="1:6">
      <c r="A76" s="231" t="s">
        <v>1117</v>
      </c>
      <c r="B76" s="232" t="s">
        <v>1118</v>
      </c>
      <c r="C76" s="233" t="s">
        <v>1154</v>
      </c>
      <c r="D76" s="236" t="s">
        <v>1155</v>
      </c>
      <c r="E76" s="235">
        <v>5000</v>
      </c>
      <c r="F76" s="235">
        <v>5000</v>
      </c>
    </row>
    <row r="77" ht="28" customHeight="1" spans="1:6">
      <c r="A77" s="231" t="s">
        <v>1119</v>
      </c>
      <c r="B77" s="232" t="s">
        <v>1120</v>
      </c>
      <c r="C77" s="233" t="s">
        <v>1154</v>
      </c>
      <c r="D77" s="236" t="s">
        <v>1155</v>
      </c>
      <c r="E77" s="235">
        <v>3000</v>
      </c>
      <c r="F77" s="235">
        <v>3000</v>
      </c>
    </row>
    <row r="78" ht="28" customHeight="1" spans="1:6">
      <c r="A78" s="231" t="s">
        <v>1125</v>
      </c>
      <c r="B78" s="232" t="s">
        <v>1126</v>
      </c>
      <c r="C78" s="233" t="s">
        <v>1154</v>
      </c>
      <c r="D78" s="236" t="s">
        <v>1155</v>
      </c>
      <c r="E78" s="235">
        <v>2716</v>
      </c>
      <c r="F78" s="235">
        <v>2716</v>
      </c>
    </row>
    <row r="79" ht="28" customHeight="1" spans="1:6">
      <c r="A79" s="231" t="s">
        <v>1129</v>
      </c>
      <c r="B79" s="232" t="s">
        <v>1130</v>
      </c>
      <c r="C79" s="233" t="s">
        <v>1154</v>
      </c>
      <c r="D79" s="236" t="s">
        <v>1155</v>
      </c>
      <c r="E79" s="235">
        <v>15600</v>
      </c>
      <c r="F79" s="235">
        <v>15600</v>
      </c>
    </row>
    <row r="80" ht="28" customHeight="1" spans="1:6">
      <c r="A80" s="231"/>
      <c r="B80" s="232"/>
      <c r="C80" s="233" t="s">
        <v>1156</v>
      </c>
      <c r="D80" s="236"/>
      <c r="E80" s="235">
        <v>554908</v>
      </c>
      <c r="F80" s="235">
        <v>554908</v>
      </c>
    </row>
    <row r="81" ht="28" customHeight="1" spans="1:6">
      <c r="A81" s="231" t="s">
        <v>1095</v>
      </c>
      <c r="B81" s="232" t="s">
        <v>1096</v>
      </c>
      <c r="C81" s="233"/>
      <c r="D81" s="236"/>
      <c r="E81" s="235">
        <v>465910</v>
      </c>
      <c r="F81" s="235">
        <v>465910</v>
      </c>
    </row>
    <row r="82" ht="28" customHeight="1" spans="1:6">
      <c r="A82" s="231" t="s">
        <v>1097</v>
      </c>
      <c r="B82" s="232" t="s">
        <v>1098</v>
      </c>
      <c r="C82" s="233" t="s">
        <v>1157</v>
      </c>
      <c r="D82" s="236" t="s">
        <v>1158</v>
      </c>
      <c r="E82" s="235">
        <v>247488</v>
      </c>
      <c r="F82" s="235">
        <v>247488</v>
      </c>
    </row>
    <row r="83" ht="28" customHeight="1" spans="1:6">
      <c r="A83" s="231" t="s">
        <v>1101</v>
      </c>
      <c r="B83" s="232" t="s">
        <v>1102</v>
      </c>
      <c r="C83" s="233" t="s">
        <v>1157</v>
      </c>
      <c r="D83" s="236" t="s">
        <v>1158</v>
      </c>
      <c r="E83" s="235">
        <v>66648</v>
      </c>
      <c r="F83" s="235">
        <v>66648</v>
      </c>
    </row>
    <row r="84" ht="28" customHeight="1" spans="1:6">
      <c r="A84" s="231" t="s">
        <v>1103</v>
      </c>
      <c r="B84" s="232" t="s">
        <v>1104</v>
      </c>
      <c r="C84" s="233" t="s">
        <v>1157</v>
      </c>
      <c r="D84" s="236" t="s">
        <v>1158</v>
      </c>
      <c r="E84" s="235">
        <v>20624</v>
      </c>
      <c r="F84" s="235">
        <v>20624</v>
      </c>
    </row>
    <row r="85" ht="28" customHeight="1" spans="1:6">
      <c r="A85" s="231" t="s">
        <v>1105</v>
      </c>
      <c r="B85" s="232" t="s">
        <v>1106</v>
      </c>
      <c r="C85" s="233" t="s">
        <v>1157</v>
      </c>
      <c r="D85" s="236" t="s">
        <v>1158</v>
      </c>
      <c r="E85" s="235">
        <v>62827</v>
      </c>
      <c r="F85" s="235">
        <v>62827</v>
      </c>
    </row>
    <row r="86" ht="28" customHeight="1" spans="1:6">
      <c r="A86" s="231" t="s">
        <v>1107</v>
      </c>
      <c r="B86" s="232" t="s">
        <v>1108</v>
      </c>
      <c r="C86" s="233" t="s">
        <v>1157</v>
      </c>
      <c r="D86" s="236" t="s">
        <v>1158</v>
      </c>
      <c r="E86" s="235">
        <v>18848</v>
      </c>
      <c r="F86" s="235">
        <v>18848</v>
      </c>
    </row>
    <row r="87" ht="28" customHeight="1" spans="1:6">
      <c r="A87" s="231" t="s">
        <v>1109</v>
      </c>
      <c r="B87" s="232" t="s">
        <v>1110</v>
      </c>
      <c r="C87" s="233" t="s">
        <v>1157</v>
      </c>
      <c r="D87" s="236" t="s">
        <v>1158</v>
      </c>
      <c r="E87" s="235">
        <v>18061</v>
      </c>
      <c r="F87" s="235">
        <v>18061</v>
      </c>
    </row>
    <row r="88" ht="28" customHeight="1" spans="1:6">
      <c r="A88" s="231" t="s">
        <v>1111</v>
      </c>
      <c r="B88" s="232" t="s">
        <v>1112</v>
      </c>
      <c r="C88" s="233" t="s">
        <v>1157</v>
      </c>
      <c r="D88" s="236" t="s">
        <v>1158</v>
      </c>
      <c r="E88" s="235">
        <v>31414</v>
      </c>
      <c r="F88" s="235">
        <v>31414</v>
      </c>
    </row>
    <row r="89" ht="28" customHeight="1" spans="1:6">
      <c r="A89" s="231" t="s">
        <v>1115</v>
      </c>
      <c r="B89" s="232" t="s">
        <v>1116</v>
      </c>
      <c r="C89" s="233"/>
      <c r="D89" s="236"/>
      <c r="E89" s="235">
        <v>78053</v>
      </c>
      <c r="F89" s="235">
        <v>78053</v>
      </c>
    </row>
    <row r="90" ht="28" customHeight="1" spans="1:6">
      <c r="A90" s="231" t="s">
        <v>1117</v>
      </c>
      <c r="B90" s="232" t="s">
        <v>1118</v>
      </c>
      <c r="C90" s="233" t="s">
        <v>1157</v>
      </c>
      <c r="D90" s="236" t="s">
        <v>1158</v>
      </c>
      <c r="E90" s="235">
        <v>8500</v>
      </c>
      <c r="F90" s="235">
        <v>8500</v>
      </c>
    </row>
    <row r="91" ht="28" customHeight="1" spans="1:6">
      <c r="A91" s="231" t="s">
        <v>1119</v>
      </c>
      <c r="B91" s="232" t="s">
        <v>1120</v>
      </c>
      <c r="C91" s="233" t="s">
        <v>1157</v>
      </c>
      <c r="D91" s="236" t="s">
        <v>1158</v>
      </c>
      <c r="E91" s="235">
        <v>7000</v>
      </c>
      <c r="F91" s="235">
        <v>7000</v>
      </c>
    </row>
    <row r="92" ht="28" customHeight="1" spans="1:6">
      <c r="A92" s="231" t="s">
        <v>1151</v>
      </c>
      <c r="B92" s="232" t="s">
        <v>1152</v>
      </c>
      <c r="C92" s="233" t="s">
        <v>1157</v>
      </c>
      <c r="D92" s="236" t="s">
        <v>1158</v>
      </c>
      <c r="E92" s="235">
        <v>4000</v>
      </c>
      <c r="F92" s="235">
        <v>4000</v>
      </c>
    </row>
    <row r="93" ht="28" customHeight="1" spans="1:6">
      <c r="A93" s="231" t="s">
        <v>1159</v>
      </c>
      <c r="B93" s="232" t="s">
        <v>1160</v>
      </c>
      <c r="C93" s="233" t="s">
        <v>1157</v>
      </c>
      <c r="D93" s="236" t="s">
        <v>1158</v>
      </c>
      <c r="E93" s="235">
        <v>4500</v>
      </c>
      <c r="F93" s="235">
        <v>4500</v>
      </c>
    </row>
    <row r="94" ht="28" customHeight="1" spans="1:6">
      <c r="A94" s="231" t="s">
        <v>1125</v>
      </c>
      <c r="B94" s="232" t="s">
        <v>1126</v>
      </c>
      <c r="C94" s="233" t="s">
        <v>1157</v>
      </c>
      <c r="D94" s="236" t="s">
        <v>1158</v>
      </c>
      <c r="E94" s="235">
        <v>7853</v>
      </c>
      <c r="F94" s="235">
        <v>7853</v>
      </c>
    </row>
    <row r="95" ht="28" customHeight="1" spans="1:6">
      <c r="A95" s="231" t="s">
        <v>1129</v>
      </c>
      <c r="B95" s="232" t="s">
        <v>1130</v>
      </c>
      <c r="C95" s="233" t="s">
        <v>1157</v>
      </c>
      <c r="D95" s="236" t="s">
        <v>1158</v>
      </c>
      <c r="E95" s="235">
        <v>46200</v>
      </c>
      <c r="F95" s="235">
        <v>46200</v>
      </c>
    </row>
    <row r="96" ht="28" customHeight="1" spans="1:6">
      <c r="A96" s="231" t="s">
        <v>1131</v>
      </c>
      <c r="B96" s="232" t="s">
        <v>1132</v>
      </c>
      <c r="C96" s="233"/>
      <c r="D96" s="236"/>
      <c r="E96" s="235">
        <v>10944</v>
      </c>
      <c r="F96" s="235">
        <v>10944</v>
      </c>
    </row>
    <row r="97" ht="28" customHeight="1" spans="1:6">
      <c r="A97" s="231" t="s">
        <v>1135</v>
      </c>
      <c r="B97" s="232" t="s">
        <v>1136</v>
      </c>
      <c r="C97" s="233" t="s">
        <v>1157</v>
      </c>
      <c r="D97" s="236" t="s">
        <v>1158</v>
      </c>
      <c r="E97" s="235">
        <v>10944</v>
      </c>
      <c r="F97" s="235">
        <v>10944</v>
      </c>
    </row>
    <row r="98" ht="28" customHeight="1" spans="1:6">
      <c r="A98" s="231"/>
      <c r="B98" s="232"/>
      <c r="C98" s="233" t="s">
        <v>1161</v>
      </c>
      <c r="D98" s="236"/>
      <c r="E98" s="235">
        <v>377731</v>
      </c>
      <c r="F98" s="235">
        <v>377731</v>
      </c>
    </row>
    <row r="99" ht="28" customHeight="1" spans="1:6">
      <c r="A99" s="231" t="s">
        <v>1095</v>
      </c>
      <c r="B99" s="232" t="s">
        <v>1096</v>
      </c>
      <c r="C99" s="233"/>
      <c r="D99" s="236"/>
      <c r="E99" s="235">
        <v>313235</v>
      </c>
      <c r="F99" s="235">
        <v>313235</v>
      </c>
    </row>
    <row r="100" ht="28" customHeight="1" spans="1:6">
      <c r="A100" s="231" t="s">
        <v>1097</v>
      </c>
      <c r="B100" s="232" t="s">
        <v>1098</v>
      </c>
      <c r="C100" s="233" t="s">
        <v>1162</v>
      </c>
      <c r="D100" s="236" t="s">
        <v>1163</v>
      </c>
      <c r="E100" s="235">
        <v>166728</v>
      </c>
      <c r="F100" s="235">
        <v>166728</v>
      </c>
    </row>
    <row r="101" ht="28" customHeight="1" spans="1:6">
      <c r="A101" s="231" t="s">
        <v>1101</v>
      </c>
      <c r="B101" s="232" t="s">
        <v>1102</v>
      </c>
      <c r="C101" s="233" t="s">
        <v>1162</v>
      </c>
      <c r="D101" s="236" t="s">
        <v>1163</v>
      </c>
      <c r="E101" s="235">
        <v>53100</v>
      </c>
      <c r="F101" s="235">
        <v>53100</v>
      </c>
    </row>
    <row r="102" ht="28" customHeight="1" spans="1:6">
      <c r="A102" s="231" t="s">
        <v>1103</v>
      </c>
      <c r="B102" s="232" t="s">
        <v>1104</v>
      </c>
      <c r="C102" s="233" t="s">
        <v>1162</v>
      </c>
      <c r="D102" s="236" t="s">
        <v>1163</v>
      </c>
      <c r="E102" s="235">
        <v>13894</v>
      </c>
      <c r="F102" s="235">
        <v>13894</v>
      </c>
    </row>
    <row r="103" ht="28" customHeight="1" spans="1:6">
      <c r="A103" s="231" t="s">
        <v>1105</v>
      </c>
      <c r="B103" s="232" t="s">
        <v>1106</v>
      </c>
      <c r="C103" s="233" t="s">
        <v>1162</v>
      </c>
      <c r="D103" s="236" t="s">
        <v>1163</v>
      </c>
      <c r="E103" s="235">
        <v>43966</v>
      </c>
      <c r="F103" s="235">
        <v>43966</v>
      </c>
    </row>
    <row r="104" ht="28" customHeight="1" spans="1:6">
      <c r="A104" s="231" t="s">
        <v>1107</v>
      </c>
      <c r="B104" s="232" t="s">
        <v>1108</v>
      </c>
      <c r="C104" s="233" t="s">
        <v>1162</v>
      </c>
      <c r="D104" s="236" t="s">
        <v>1163</v>
      </c>
      <c r="E104" s="235">
        <v>13190</v>
      </c>
      <c r="F104" s="235">
        <v>13190</v>
      </c>
    </row>
    <row r="105" ht="28" customHeight="1" spans="1:6">
      <c r="A105" s="231" t="s">
        <v>1109</v>
      </c>
      <c r="B105" s="232" t="s">
        <v>1110</v>
      </c>
      <c r="C105" s="233" t="s">
        <v>1162</v>
      </c>
      <c r="D105" s="236" t="s">
        <v>1163</v>
      </c>
      <c r="E105" s="235">
        <v>375</v>
      </c>
      <c r="F105" s="235">
        <v>375</v>
      </c>
    </row>
    <row r="106" ht="28" customHeight="1" spans="1:6">
      <c r="A106" s="231" t="s">
        <v>1111</v>
      </c>
      <c r="B106" s="232" t="s">
        <v>1112</v>
      </c>
      <c r="C106" s="233" t="s">
        <v>1162</v>
      </c>
      <c r="D106" s="236" t="s">
        <v>1163</v>
      </c>
      <c r="E106" s="235">
        <v>21983</v>
      </c>
      <c r="F106" s="235">
        <v>21983</v>
      </c>
    </row>
    <row r="107" ht="28" customHeight="1" spans="1:6">
      <c r="A107" s="231" t="s">
        <v>1115</v>
      </c>
      <c r="B107" s="232" t="s">
        <v>1116</v>
      </c>
      <c r="C107" s="233"/>
      <c r="D107" s="236"/>
      <c r="E107" s="235">
        <v>64496</v>
      </c>
      <c r="F107" s="235">
        <v>64496</v>
      </c>
    </row>
    <row r="108" ht="28" customHeight="1" spans="1:6">
      <c r="A108" s="231" t="s">
        <v>1117</v>
      </c>
      <c r="B108" s="232" t="s">
        <v>1118</v>
      </c>
      <c r="C108" s="233" t="s">
        <v>1162</v>
      </c>
      <c r="D108" s="236" t="s">
        <v>1163</v>
      </c>
      <c r="E108" s="235">
        <v>9500</v>
      </c>
      <c r="F108" s="235">
        <v>9500</v>
      </c>
    </row>
    <row r="109" ht="28" customHeight="1" spans="1:6">
      <c r="A109" s="231" t="s">
        <v>1119</v>
      </c>
      <c r="B109" s="232" t="s">
        <v>1120</v>
      </c>
      <c r="C109" s="233" t="s">
        <v>1162</v>
      </c>
      <c r="D109" s="236" t="s">
        <v>1163</v>
      </c>
      <c r="E109" s="235">
        <v>2000</v>
      </c>
      <c r="F109" s="235">
        <v>2000</v>
      </c>
    </row>
    <row r="110" ht="28" customHeight="1" spans="1:6">
      <c r="A110" s="231" t="s">
        <v>1151</v>
      </c>
      <c r="B110" s="232" t="s">
        <v>1152</v>
      </c>
      <c r="C110" s="233" t="s">
        <v>1162</v>
      </c>
      <c r="D110" s="236" t="s">
        <v>1163</v>
      </c>
      <c r="E110" s="235">
        <v>2000</v>
      </c>
      <c r="F110" s="235">
        <v>2000</v>
      </c>
    </row>
    <row r="111" ht="28" customHeight="1" spans="1:6">
      <c r="A111" s="231" t="s">
        <v>1159</v>
      </c>
      <c r="B111" s="232" t="s">
        <v>1160</v>
      </c>
      <c r="C111" s="233" t="s">
        <v>1162</v>
      </c>
      <c r="D111" s="236" t="s">
        <v>1163</v>
      </c>
      <c r="E111" s="235">
        <v>500</v>
      </c>
      <c r="F111" s="235">
        <v>500</v>
      </c>
    </row>
    <row r="112" ht="28" customHeight="1" spans="1:6">
      <c r="A112" s="231" t="s">
        <v>1140</v>
      </c>
      <c r="B112" s="232" t="s">
        <v>1141</v>
      </c>
      <c r="C112" s="233" t="s">
        <v>1162</v>
      </c>
      <c r="D112" s="236" t="s">
        <v>1163</v>
      </c>
      <c r="E112" s="235">
        <v>3000</v>
      </c>
      <c r="F112" s="235">
        <v>3000</v>
      </c>
    </row>
    <row r="113" ht="28" customHeight="1" spans="1:6">
      <c r="A113" s="231" t="s">
        <v>1164</v>
      </c>
      <c r="B113" s="232" t="s">
        <v>1165</v>
      </c>
      <c r="C113" s="233" t="s">
        <v>1162</v>
      </c>
      <c r="D113" s="236" t="s">
        <v>1163</v>
      </c>
      <c r="E113" s="235">
        <v>1000</v>
      </c>
      <c r="F113" s="235">
        <v>1000</v>
      </c>
    </row>
    <row r="114" ht="28" customHeight="1" spans="1:6">
      <c r="A114" s="231" t="s">
        <v>1125</v>
      </c>
      <c r="B114" s="232" t="s">
        <v>1126</v>
      </c>
      <c r="C114" s="233" t="s">
        <v>1162</v>
      </c>
      <c r="D114" s="236" t="s">
        <v>1163</v>
      </c>
      <c r="E114" s="235">
        <v>5496</v>
      </c>
      <c r="F114" s="235">
        <v>5496</v>
      </c>
    </row>
    <row r="115" ht="28" customHeight="1" spans="1:6">
      <c r="A115" s="231" t="s">
        <v>1129</v>
      </c>
      <c r="B115" s="232" t="s">
        <v>1130</v>
      </c>
      <c r="C115" s="233" t="s">
        <v>1162</v>
      </c>
      <c r="D115" s="236" t="s">
        <v>1163</v>
      </c>
      <c r="E115" s="235">
        <v>41000</v>
      </c>
      <c r="F115" s="235">
        <v>41000</v>
      </c>
    </row>
    <row r="116" ht="28" customHeight="1" spans="1:6">
      <c r="A116" s="231"/>
      <c r="B116" s="232"/>
      <c r="C116" s="233" t="s">
        <v>1166</v>
      </c>
      <c r="D116" s="236"/>
      <c r="E116" s="235">
        <v>617502</v>
      </c>
      <c r="F116" s="235">
        <v>617502</v>
      </c>
    </row>
    <row r="117" ht="28" customHeight="1" spans="1:6">
      <c r="A117" s="231" t="s">
        <v>1095</v>
      </c>
      <c r="B117" s="232" t="s">
        <v>1096</v>
      </c>
      <c r="C117" s="233"/>
      <c r="D117" s="236"/>
      <c r="E117" s="235">
        <v>527326</v>
      </c>
      <c r="F117" s="235">
        <v>527326</v>
      </c>
    </row>
    <row r="118" ht="28" customHeight="1" spans="1:6">
      <c r="A118" s="231" t="s">
        <v>1097</v>
      </c>
      <c r="B118" s="232" t="s">
        <v>1098</v>
      </c>
      <c r="C118" s="233" t="s">
        <v>1167</v>
      </c>
      <c r="D118" s="236" t="s">
        <v>1168</v>
      </c>
      <c r="E118" s="235">
        <v>290448</v>
      </c>
      <c r="F118" s="235">
        <v>290448</v>
      </c>
    </row>
    <row r="119" ht="28" customHeight="1" spans="1:6">
      <c r="A119" s="231" t="s">
        <v>1101</v>
      </c>
      <c r="B119" s="232" t="s">
        <v>1102</v>
      </c>
      <c r="C119" s="233" t="s">
        <v>1167</v>
      </c>
      <c r="D119" s="236" t="s">
        <v>1168</v>
      </c>
      <c r="E119" s="235">
        <v>77244</v>
      </c>
      <c r="F119" s="235">
        <v>77244</v>
      </c>
    </row>
    <row r="120" ht="28" customHeight="1" spans="1:6">
      <c r="A120" s="231" t="s">
        <v>1103</v>
      </c>
      <c r="B120" s="232" t="s">
        <v>1104</v>
      </c>
      <c r="C120" s="233" t="s">
        <v>1167</v>
      </c>
      <c r="D120" s="236" t="s">
        <v>1168</v>
      </c>
      <c r="E120" s="235">
        <v>24204</v>
      </c>
      <c r="F120" s="235">
        <v>24204</v>
      </c>
    </row>
    <row r="121" ht="28" customHeight="1" spans="1:6">
      <c r="A121" s="231" t="s">
        <v>1105</v>
      </c>
      <c r="B121" s="232" t="s">
        <v>1106</v>
      </c>
      <c r="C121" s="233" t="s">
        <v>1167</v>
      </c>
      <c r="D121" s="236" t="s">
        <v>1168</v>
      </c>
      <c r="E121" s="235">
        <v>73538</v>
      </c>
      <c r="F121" s="235">
        <v>73538</v>
      </c>
    </row>
    <row r="122" ht="28" customHeight="1" spans="1:6">
      <c r="A122" s="231" t="s">
        <v>1107</v>
      </c>
      <c r="B122" s="232" t="s">
        <v>1108</v>
      </c>
      <c r="C122" s="233" t="s">
        <v>1167</v>
      </c>
      <c r="D122" s="236" t="s">
        <v>1168</v>
      </c>
      <c r="E122" s="235">
        <v>22062</v>
      </c>
      <c r="F122" s="235">
        <v>22062</v>
      </c>
    </row>
    <row r="123" ht="28" customHeight="1" spans="1:6">
      <c r="A123" s="231" t="s">
        <v>1109</v>
      </c>
      <c r="B123" s="232" t="s">
        <v>1110</v>
      </c>
      <c r="C123" s="233" t="s">
        <v>1167</v>
      </c>
      <c r="D123" s="236" t="s">
        <v>1168</v>
      </c>
      <c r="E123" s="235">
        <v>3061</v>
      </c>
      <c r="F123" s="235">
        <v>3061</v>
      </c>
    </row>
    <row r="124" ht="28" customHeight="1" spans="1:6">
      <c r="A124" s="231" t="s">
        <v>1111</v>
      </c>
      <c r="B124" s="232" t="s">
        <v>1112</v>
      </c>
      <c r="C124" s="233" t="s">
        <v>1167</v>
      </c>
      <c r="D124" s="236" t="s">
        <v>1168</v>
      </c>
      <c r="E124" s="235">
        <v>36769</v>
      </c>
      <c r="F124" s="235">
        <v>36769</v>
      </c>
    </row>
    <row r="125" ht="28" customHeight="1" spans="1:6">
      <c r="A125" s="231" t="s">
        <v>1115</v>
      </c>
      <c r="B125" s="232" t="s">
        <v>1116</v>
      </c>
      <c r="C125" s="233"/>
      <c r="D125" s="236"/>
      <c r="E125" s="235">
        <v>83792</v>
      </c>
      <c r="F125" s="235">
        <v>83792</v>
      </c>
    </row>
    <row r="126" ht="28" customHeight="1" spans="1:6">
      <c r="A126" s="231" t="s">
        <v>1117</v>
      </c>
      <c r="B126" s="232" t="s">
        <v>1118</v>
      </c>
      <c r="C126" s="233" t="s">
        <v>1167</v>
      </c>
      <c r="D126" s="236" t="s">
        <v>1168</v>
      </c>
      <c r="E126" s="235">
        <v>8500</v>
      </c>
      <c r="F126" s="235">
        <v>8500</v>
      </c>
    </row>
    <row r="127" ht="28" customHeight="1" spans="1:6">
      <c r="A127" s="231" t="s">
        <v>1119</v>
      </c>
      <c r="B127" s="232" t="s">
        <v>1120</v>
      </c>
      <c r="C127" s="233" t="s">
        <v>1167</v>
      </c>
      <c r="D127" s="236" t="s">
        <v>1168</v>
      </c>
      <c r="E127" s="235">
        <v>7000</v>
      </c>
      <c r="F127" s="235">
        <v>7000</v>
      </c>
    </row>
    <row r="128" ht="28" customHeight="1" spans="1:6">
      <c r="A128" s="231" t="s">
        <v>1151</v>
      </c>
      <c r="B128" s="232" t="s">
        <v>1152</v>
      </c>
      <c r="C128" s="233" t="s">
        <v>1167</v>
      </c>
      <c r="D128" s="236" t="s">
        <v>1168</v>
      </c>
      <c r="E128" s="235">
        <v>4000</v>
      </c>
      <c r="F128" s="235">
        <v>4000</v>
      </c>
    </row>
    <row r="129" ht="28" customHeight="1" spans="1:6">
      <c r="A129" s="231" t="s">
        <v>1159</v>
      </c>
      <c r="B129" s="232" t="s">
        <v>1160</v>
      </c>
      <c r="C129" s="233" t="s">
        <v>1167</v>
      </c>
      <c r="D129" s="236" t="s">
        <v>1168</v>
      </c>
      <c r="E129" s="235">
        <v>500</v>
      </c>
      <c r="F129" s="235">
        <v>500</v>
      </c>
    </row>
    <row r="130" ht="28" customHeight="1" spans="1:6">
      <c r="A130" s="231" t="s">
        <v>1125</v>
      </c>
      <c r="B130" s="232" t="s">
        <v>1126</v>
      </c>
      <c r="C130" s="233" t="s">
        <v>1167</v>
      </c>
      <c r="D130" s="236" t="s">
        <v>1168</v>
      </c>
      <c r="E130" s="235">
        <v>9192</v>
      </c>
      <c r="F130" s="235">
        <v>9192</v>
      </c>
    </row>
    <row r="131" ht="28" customHeight="1" spans="1:6">
      <c r="A131" s="231" t="s">
        <v>1129</v>
      </c>
      <c r="B131" s="232" t="s">
        <v>1130</v>
      </c>
      <c r="C131" s="233" t="s">
        <v>1167</v>
      </c>
      <c r="D131" s="236" t="s">
        <v>1168</v>
      </c>
      <c r="E131" s="235">
        <v>54600</v>
      </c>
      <c r="F131" s="235">
        <v>54600</v>
      </c>
    </row>
    <row r="132" ht="28" customHeight="1" spans="1:6">
      <c r="A132" s="231" t="s">
        <v>1131</v>
      </c>
      <c r="B132" s="232" t="s">
        <v>1132</v>
      </c>
      <c r="C132" s="233"/>
      <c r="D132" s="236"/>
      <c r="E132" s="235">
        <v>6384</v>
      </c>
      <c r="F132" s="235">
        <v>6384</v>
      </c>
    </row>
    <row r="133" ht="28" customHeight="1" spans="1:6">
      <c r="A133" s="231" t="s">
        <v>1135</v>
      </c>
      <c r="B133" s="232" t="s">
        <v>1136</v>
      </c>
      <c r="C133" s="233" t="s">
        <v>1167</v>
      </c>
      <c r="D133" s="236" t="s">
        <v>1168</v>
      </c>
      <c r="E133" s="235">
        <v>6384</v>
      </c>
      <c r="F133" s="235">
        <v>6384</v>
      </c>
    </row>
    <row r="134" ht="28" customHeight="1" spans="1:6">
      <c r="A134" s="231"/>
      <c r="B134" s="232"/>
      <c r="C134" s="233" t="s">
        <v>1169</v>
      </c>
      <c r="D134" s="236"/>
      <c r="E134" s="235">
        <v>558489</v>
      </c>
      <c r="F134" s="235">
        <v>558489</v>
      </c>
    </row>
    <row r="135" ht="28" customHeight="1" spans="1:6">
      <c r="A135" s="231" t="s">
        <v>1095</v>
      </c>
      <c r="B135" s="232" t="s">
        <v>1096</v>
      </c>
      <c r="C135" s="233"/>
      <c r="D135" s="236"/>
      <c r="E135" s="235">
        <v>472946</v>
      </c>
      <c r="F135" s="235">
        <v>472946</v>
      </c>
    </row>
    <row r="136" ht="28" customHeight="1" spans="1:6">
      <c r="A136" s="231" t="s">
        <v>1097</v>
      </c>
      <c r="B136" s="232" t="s">
        <v>1098</v>
      </c>
      <c r="C136" s="233" t="s">
        <v>1170</v>
      </c>
      <c r="D136" s="236" t="s">
        <v>1171</v>
      </c>
      <c r="E136" s="235">
        <v>252564</v>
      </c>
      <c r="F136" s="235">
        <v>252564</v>
      </c>
    </row>
    <row r="137" ht="28" customHeight="1" spans="1:6">
      <c r="A137" s="231" t="s">
        <v>1101</v>
      </c>
      <c r="B137" s="232" t="s">
        <v>1102</v>
      </c>
      <c r="C137" s="233" t="s">
        <v>1170</v>
      </c>
      <c r="D137" s="236" t="s">
        <v>1171</v>
      </c>
      <c r="E137" s="235">
        <v>73152</v>
      </c>
      <c r="F137" s="235">
        <v>73152</v>
      </c>
    </row>
    <row r="138" ht="28" customHeight="1" spans="1:6">
      <c r="A138" s="231" t="s">
        <v>1103</v>
      </c>
      <c r="B138" s="232" t="s">
        <v>1104</v>
      </c>
      <c r="C138" s="233" t="s">
        <v>1170</v>
      </c>
      <c r="D138" s="236" t="s">
        <v>1171</v>
      </c>
      <c r="E138" s="235">
        <v>21047</v>
      </c>
      <c r="F138" s="235">
        <v>21047</v>
      </c>
    </row>
    <row r="139" ht="28" customHeight="1" spans="1:6">
      <c r="A139" s="231" t="s">
        <v>1105</v>
      </c>
      <c r="B139" s="232" t="s">
        <v>1106</v>
      </c>
      <c r="C139" s="233" t="s">
        <v>1170</v>
      </c>
      <c r="D139" s="236" t="s">
        <v>1171</v>
      </c>
      <c r="E139" s="235">
        <v>65143</v>
      </c>
      <c r="F139" s="235">
        <v>65143</v>
      </c>
    </row>
    <row r="140" ht="28" customHeight="1" spans="1:6">
      <c r="A140" s="231" t="s">
        <v>1107</v>
      </c>
      <c r="B140" s="232" t="s">
        <v>1108</v>
      </c>
      <c r="C140" s="233" t="s">
        <v>1170</v>
      </c>
      <c r="D140" s="236" t="s">
        <v>1171</v>
      </c>
      <c r="E140" s="235">
        <v>19543</v>
      </c>
      <c r="F140" s="235">
        <v>19543</v>
      </c>
    </row>
    <row r="141" ht="28" customHeight="1" spans="1:6">
      <c r="A141" s="231" t="s">
        <v>1109</v>
      </c>
      <c r="B141" s="232" t="s">
        <v>1110</v>
      </c>
      <c r="C141" s="233" t="s">
        <v>1170</v>
      </c>
      <c r="D141" s="236" t="s">
        <v>1171</v>
      </c>
      <c r="E141" s="235">
        <v>525</v>
      </c>
      <c r="F141" s="235">
        <v>525</v>
      </c>
    </row>
    <row r="142" ht="28" customHeight="1" spans="1:6">
      <c r="A142" s="231" t="s">
        <v>1111</v>
      </c>
      <c r="B142" s="232" t="s">
        <v>1112</v>
      </c>
      <c r="C142" s="233" t="s">
        <v>1170</v>
      </c>
      <c r="D142" s="236" t="s">
        <v>1171</v>
      </c>
      <c r="E142" s="235">
        <v>32572</v>
      </c>
      <c r="F142" s="235">
        <v>32572</v>
      </c>
    </row>
    <row r="143" ht="28" customHeight="1" spans="1:6">
      <c r="A143" s="231" t="s">
        <v>1113</v>
      </c>
      <c r="B143" s="232" t="s">
        <v>1114</v>
      </c>
      <c r="C143" s="233" t="s">
        <v>1170</v>
      </c>
      <c r="D143" s="236" t="s">
        <v>1171</v>
      </c>
      <c r="E143" s="235">
        <v>8400</v>
      </c>
      <c r="F143" s="235">
        <v>8400</v>
      </c>
    </row>
    <row r="144" ht="28" customHeight="1" spans="1:6">
      <c r="A144" s="231" t="s">
        <v>1115</v>
      </c>
      <c r="B144" s="232" t="s">
        <v>1116</v>
      </c>
      <c r="C144" s="233"/>
      <c r="D144" s="236"/>
      <c r="E144" s="235">
        <v>85543</v>
      </c>
      <c r="F144" s="235">
        <v>85543</v>
      </c>
    </row>
    <row r="145" ht="28" customHeight="1" spans="1:6">
      <c r="A145" s="231" t="s">
        <v>1117</v>
      </c>
      <c r="B145" s="232" t="s">
        <v>1118</v>
      </c>
      <c r="C145" s="233" t="s">
        <v>1170</v>
      </c>
      <c r="D145" s="236" t="s">
        <v>1171</v>
      </c>
      <c r="E145" s="235">
        <v>8000</v>
      </c>
      <c r="F145" s="235">
        <v>8000</v>
      </c>
    </row>
    <row r="146" ht="28" customHeight="1" spans="1:6">
      <c r="A146" s="231" t="s">
        <v>1119</v>
      </c>
      <c r="B146" s="232" t="s">
        <v>1120</v>
      </c>
      <c r="C146" s="233" t="s">
        <v>1170</v>
      </c>
      <c r="D146" s="236" t="s">
        <v>1171</v>
      </c>
      <c r="E146" s="235">
        <v>2000</v>
      </c>
      <c r="F146" s="235">
        <v>2000</v>
      </c>
    </row>
    <row r="147" ht="28" customHeight="1" spans="1:6">
      <c r="A147" s="231" t="s">
        <v>1151</v>
      </c>
      <c r="B147" s="232" t="s">
        <v>1152</v>
      </c>
      <c r="C147" s="233" t="s">
        <v>1170</v>
      </c>
      <c r="D147" s="236" t="s">
        <v>1171</v>
      </c>
      <c r="E147" s="235">
        <v>2000</v>
      </c>
      <c r="F147" s="235">
        <v>2000</v>
      </c>
    </row>
    <row r="148" ht="28" customHeight="1" spans="1:6">
      <c r="A148" s="231" t="s">
        <v>1159</v>
      </c>
      <c r="B148" s="232" t="s">
        <v>1160</v>
      </c>
      <c r="C148" s="233" t="s">
        <v>1170</v>
      </c>
      <c r="D148" s="236" t="s">
        <v>1171</v>
      </c>
      <c r="E148" s="235">
        <v>500</v>
      </c>
      <c r="F148" s="235">
        <v>500</v>
      </c>
    </row>
    <row r="149" ht="28" customHeight="1" spans="1:6">
      <c r="A149" s="231" t="s">
        <v>1140</v>
      </c>
      <c r="B149" s="232" t="s">
        <v>1141</v>
      </c>
      <c r="C149" s="233" t="s">
        <v>1170</v>
      </c>
      <c r="D149" s="236" t="s">
        <v>1171</v>
      </c>
      <c r="E149" s="235">
        <v>11500</v>
      </c>
      <c r="F149" s="235">
        <v>11500</v>
      </c>
    </row>
    <row r="150" ht="28" customHeight="1" spans="1:6">
      <c r="A150" s="231" t="s">
        <v>1125</v>
      </c>
      <c r="B150" s="232" t="s">
        <v>1126</v>
      </c>
      <c r="C150" s="233" t="s">
        <v>1170</v>
      </c>
      <c r="D150" s="236" t="s">
        <v>1171</v>
      </c>
      <c r="E150" s="235">
        <v>8143</v>
      </c>
      <c r="F150" s="235">
        <v>8143</v>
      </c>
    </row>
    <row r="151" ht="28" customHeight="1" spans="1:6">
      <c r="A151" s="231" t="s">
        <v>1129</v>
      </c>
      <c r="B151" s="232" t="s">
        <v>1130</v>
      </c>
      <c r="C151" s="233" t="s">
        <v>1170</v>
      </c>
      <c r="D151" s="236" t="s">
        <v>1171</v>
      </c>
      <c r="E151" s="235">
        <v>53400</v>
      </c>
      <c r="F151" s="235">
        <v>53400</v>
      </c>
    </row>
    <row r="152" ht="28" customHeight="1" spans="1:6">
      <c r="A152" s="231"/>
      <c r="B152" s="232"/>
      <c r="C152" s="233" t="s">
        <v>1172</v>
      </c>
      <c r="D152" s="236"/>
      <c r="E152" s="235">
        <v>10381373</v>
      </c>
      <c r="F152" s="235">
        <v>8731373</v>
      </c>
    </row>
    <row r="153" ht="28" customHeight="1" spans="1:6">
      <c r="A153" s="231" t="s">
        <v>1095</v>
      </c>
      <c r="B153" s="232" t="s">
        <v>1096</v>
      </c>
      <c r="C153" s="233"/>
      <c r="D153" s="236"/>
      <c r="E153" s="235">
        <v>9042015</v>
      </c>
      <c r="F153" s="235">
        <v>7392015</v>
      </c>
    </row>
    <row r="154" ht="28" customHeight="1" spans="1:6">
      <c r="A154" s="231" t="s">
        <v>1097</v>
      </c>
      <c r="B154" s="232" t="s">
        <v>1098</v>
      </c>
      <c r="C154" s="233" t="s">
        <v>1173</v>
      </c>
      <c r="D154" s="236" t="s">
        <v>1174</v>
      </c>
      <c r="E154" s="235">
        <v>3775800</v>
      </c>
      <c r="F154" s="235">
        <v>3775800</v>
      </c>
    </row>
    <row r="155" ht="28" customHeight="1" spans="1:6">
      <c r="A155" s="231" t="s">
        <v>1101</v>
      </c>
      <c r="B155" s="232" t="s">
        <v>1102</v>
      </c>
      <c r="C155" s="233" t="s">
        <v>1173</v>
      </c>
      <c r="D155" s="236" t="s">
        <v>1174</v>
      </c>
      <c r="E155" s="235">
        <v>1361748</v>
      </c>
      <c r="F155" s="235">
        <v>1361748</v>
      </c>
    </row>
    <row r="156" ht="28" customHeight="1" spans="1:6">
      <c r="A156" s="231" t="s">
        <v>1103</v>
      </c>
      <c r="B156" s="232" t="s">
        <v>1104</v>
      </c>
      <c r="C156" s="233" t="s">
        <v>1173</v>
      </c>
      <c r="D156" s="236" t="s">
        <v>1174</v>
      </c>
      <c r="E156" s="235">
        <v>1462726</v>
      </c>
      <c r="F156" s="235">
        <v>302726</v>
      </c>
    </row>
    <row r="157" ht="28" customHeight="1" spans="1:6">
      <c r="A157" s="231" t="s">
        <v>1147</v>
      </c>
      <c r="B157" s="232" t="s">
        <v>1148</v>
      </c>
      <c r="C157" s="233" t="s">
        <v>1173</v>
      </c>
      <c r="D157" s="236" t="s">
        <v>1174</v>
      </c>
      <c r="E157" s="235">
        <v>51132</v>
      </c>
      <c r="F157" s="235">
        <v>51132</v>
      </c>
    </row>
    <row r="158" ht="28" customHeight="1" spans="1:6">
      <c r="A158" s="231" t="s">
        <v>1105</v>
      </c>
      <c r="B158" s="232" t="s">
        <v>1106</v>
      </c>
      <c r="C158" s="233" t="s">
        <v>1173</v>
      </c>
      <c r="D158" s="236" t="s">
        <v>1174</v>
      </c>
      <c r="E158" s="235">
        <v>1037736</v>
      </c>
      <c r="F158" s="235">
        <v>1037736</v>
      </c>
    </row>
    <row r="159" ht="28" customHeight="1" spans="1:6">
      <c r="A159" s="231" t="s">
        <v>1107</v>
      </c>
      <c r="B159" s="232" t="s">
        <v>1108</v>
      </c>
      <c r="C159" s="233" t="s">
        <v>1173</v>
      </c>
      <c r="D159" s="236" t="s">
        <v>1174</v>
      </c>
      <c r="E159" s="235">
        <v>311321</v>
      </c>
      <c r="F159" s="235">
        <v>311321</v>
      </c>
    </row>
    <row r="160" ht="28" customHeight="1" spans="1:6">
      <c r="A160" s="231" t="s">
        <v>1109</v>
      </c>
      <c r="B160" s="232" t="s">
        <v>1110</v>
      </c>
      <c r="C160" s="233" t="s">
        <v>1173</v>
      </c>
      <c r="D160" s="236" t="s">
        <v>1174</v>
      </c>
      <c r="E160" s="235">
        <v>32684</v>
      </c>
      <c r="F160" s="235">
        <v>32684</v>
      </c>
    </row>
    <row r="161" ht="28" customHeight="1" spans="1:6">
      <c r="A161" s="231" t="s">
        <v>1111</v>
      </c>
      <c r="B161" s="232" t="s">
        <v>1112</v>
      </c>
      <c r="C161" s="233" t="s">
        <v>1173</v>
      </c>
      <c r="D161" s="236" t="s">
        <v>1174</v>
      </c>
      <c r="E161" s="235">
        <v>518868</v>
      </c>
      <c r="F161" s="235">
        <v>518868</v>
      </c>
    </row>
    <row r="162" ht="28" customHeight="1" spans="1:6">
      <c r="A162" s="231" t="s">
        <v>1113</v>
      </c>
      <c r="B162" s="232" t="s">
        <v>1114</v>
      </c>
      <c r="C162" s="233" t="s">
        <v>1173</v>
      </c>
      <c r="D162" s="236" t="s">
        <v>1174</v>
      </c>
      <c r="E162" s="235">
        <v>490000</v>
      </c>
      <c r="F162" s="235">
        <v>0</v>
      </c>
    </row>
    <row r="163" ht="28" customHeight="1" spans="1:6">
      <c r="A163" s="231" t="s">
        <v>1115</v>
      </c>
      <c r="B163" s="232" t="s">
        <v>1116</v>
      </c>
      <c r="C163" s="233"/>
      <c r="D163" s="236"/>
      <c r="E163" s="235">
        <v>1244557</v>
      </c>
      <c r="F163" s="235">
        <v>1244557</v>
      </c>
    </row>
    <row r="164" ht="28" customHeight="1" spans="1:6">
      <c r="A164" s="231" t="s">
        <v>1117</v>
      </c>
      <c r="B164" s="232" t="s">
        <v>1118</v>
      </c>
      <c r="C164" s="233" t="s">
        <v>1173</v>
      </c>
      <c r="D164" s="236" t="s">
        <v>1174</v>
      </c>
      <c r="E164" s="235">
        <v>141000</v>
      </c>
      <c r="F164" s="235">
        <v>141000</v>
      </c>
    </row>
    <row r="165" ht="28" customHeight="1" spans="1:6">
      <c r="A165" s="231" t="s">
        <v>1119</v>
      </c>
      <c r="B165" s="232" t="s">
        <v>1120</v>
      </c>
      <c r="C165" s="233" t="s">
        <v>1173</v>
      </c>
      <c r="D165" s="236" t="s">
        <v>1174</v>
      </c>
      <c r="E165" s="235">
        <v>90000</v>
      </c>
      <c r="F165" s="235">
        <v>90000</v>
      </c>
    </row>
    <row r="166" ht="28" customHeight="1" spans="1:6">
      <c r="A166" s="231" t="s">
        <v>1151</v>
      </c>
      <c r="B166" s="232" t="s">
        <v>1152</v>
      </c>
      <c r="C166" s="233" t="s">
        <v>1173</v>
      </c>
      <c r="D166" s="236" t="s">
        <v>1174</v>
      </c>
      <c r="E166" s="235">
        <v>20000</v>
      </c>
      <c r="F166" s="235">
        <v>20000</v>
      </c>
    </row>
    <row r="167" ht="28" customHeight="1" spans="1:6">
      <c r="A167" s="231" t="s">
        <v>1159</v>
      </c>
      <c r="B167" s="232" t="s">
        <v>1160</v>
      </c>
      <c r="C167" s="233" t="s">
        <v>1173</v>
      </c>
      <c r="D167" s="236" t="s">
        <v>1174</v>
      </c>
      <c r="E167" s="235">
        <v>30000</v>
      </c>
      <c r="F167" s="235">
        <v>30000</v>
      </c>
    </row>
    <row r="168" ht="28" customHeight="1" spans="1:6">
      <c r="A168" s="231" t="s">
        <v>1140</v>
      </c>
      <c r="B168" s="232" t="s">
        <v>1141</v>
      </c>
      <c r="C168" s="233" t="s">
        <v>1173</v>
      </c>
      <c r="D168" s="236" t="s">
        <v>1174</v>
      </c>
      <c r="E168" s="235">
        <v>30000</v>
      </c>
      <c r="F168" s="235">
        <v>30000</v>
      </c>
    </row>
    <row r="169" ht="28" customHeight="1" spans="1:6">
      <c r="A169" s="231" t="s">
        <v>1142</v>
      </c>
      <c r="B169" s="232" t="s">
        <v>1143</v>
      </c>
      <c r="C169" s="233" t="s">
        <v>1173</v>
      </c>
      <c r="D169" s="236" t="s">
        <v>1174</v>
      </c>
      <c r="E169" s="235">
        <v>10000</v>
      </c>
      <c r="F169" s="235">
        <v>10000</v>
      </c>
    </row>
    <row r="170" ht="28" customHeight="1" spans="1:6">
      <c r="A170" s="231" t="s">
        <v>1125</v>
      </c>
      <c r="B170" s="232" t="s">
        <v>1126</v>
      </c>
      <c r="C170" s="233" t="s">
        <v>1173</v>
      </c>
      <c r="D170" s="236" t="s">
        <v>1174</v>
      </c>
      <c r="E170" s="235">
        <v>129717</v>
      </c>
      <c r="F170" s="235">
        <v>129717</v>
      </c>
    </row>
    <row r="171" ht="28" customHeight="1" spans="1:6">
      <c r="A171" s="231" t="s">
        <v>1129</v>
      </c>
      <c r="B171" s="232" t="s">
        <v>1130</v>
      </c>
      <c r="C171" s="233" t="s">
        <v>1173</v>
      </c>
      <c r="D171" s="236" t="s">
        <v>1174</v>
      </c>
      <c r="E171" s="235">
        <v>793840</v>
      </c>
      <c r="F171" s="235">
        <v>793840</v>
      </c>
    </row>
    <row r="172" ht="28" customHeight="1" spans="1:6">
      <c r="A172" s="231" t="s">
        <v>1131</v>
      </c>
      <c r="B172" s="232" t="s">
        <v>1132</v>
      </c>
      <c r="C172" s="233"/>
      <c r="D172" s="236"/>
      <c r="E172" s="235">
        <v>94801</v>
      </c>
      <c r="F172" s="235">
        <v>94801</v>
      </c>
    </row>
    <row r="173" ht="28" customHeight="1" spans="1:6">
      <c r="A173" s="231" t="s">
        <v>1133</v>
      </c>
      <c r="B173" s="232" t="s">
        <v>1134</v>
      </c>
      <c r="C173" s="233" t="s">
        <v>1173</v>
      </c>
      <c r="D173" s="236" t="s">
        <v>1174</v>
      </c>
      <c r="E173" s="235">
        <v>94801</v>
      </c>
      <c r="F173" s="235">
        <v>94801</v>
      </c>
    </row>
    <row r="174" ht="28" customHeight="1" spans="1:6">
      <c r="A174" s="231"/>
      <c r="B174" s="232"/>
      <c r="C174" s="233" t="s">
        <v>1175</v>
      </c>
      <c r="D174" s="236"/>
      <c r="E174" s="235">
        <v>3511449</v>
      </c>
      <c r="F174" s="235">
        <v>3511449</v>
      </c>
    </row>
    <row r="175" ht="28" customHeight="1" spans="1:6">
      <c r="A175" s="231" t="s">
        <v>1095</v>
      </c>
      <c r="B175" s="232" t="s">
        <v>1096</v>
      </c>
      <c r="C175" s="233"/>
      <c r="D175" s="236"/>
      <c r="E175" s="235">
        <v>2790224</v>
      </c>
      <c r="F175" s="235">
        <v>2790224</v>
      </c>
    </row>
    <row r="176" ht="28" customHeight="1" spans="1:6">
      <c r="A176" s="231" t="s">
        <v>1097</v>
      </c>
      <c r="B176" s="232" t="s">
        <v>1098</v>
      </c>
      <c r="C176" s="233" t="s">
        <v>1176</v>
      </c>
      <c r="D176" s="236" t="s">
        <v>1177</v>
      </c>
      <c r="E176" s="235">
        <v>1269876</v>
      </c>
      <c r="F176" s="235">
        <v>1269876</v>
      </c>
    </row>
    <row r="177" ht="28" customHeight="1" spans="1:6">
      <c r="A177" s="231" t="s">
        <v>1101</v>
      </c>
      <c r="B177" s="232" t="s">
        <v>1102</v>
      </c>
      <c r="C177" s="233" t="s">
        <v>1176</v>
      </c>
      <c r="D177" s="236" t="s">
        <v>1177</v>
      </c>
      <c r="E177" s="235">
        <v>603216</v>
      </c>
      <c r="F177" s="235">
        <v>603216</v>
      </c>
    </row>
    <row r="178" ht="28" customHeight="1" spans="1:6">
      <c r="A178" s="231" t="s">
        <v>1103</v>
      </c>
      <c r="B178" s="232" t="s">
        <v>1104</v>
      </c>
      <c r="C178" s="233" t="s">
        <v>1176</v>
      </c>
      <c r="D178" s="236" t="s">
        <v>1177</v>
      </c>
      <c r="E178" s="235">
        <v>85913</v>
      </c>
      <c r="F178" s="235">
        <v>85913</v>
      </c>
    </row>
    <row r="179" ht="28" customHeight="1" spans="1:6">
      <c r="A179" s="231" t="s">
        <v>1147</v>
      </c>
      <c r="B179" s="232" t="s">
        <v>1148</v>
      </c>
      <c r="C179" s="233" t="s">
        <v>1176</v>
      </c>
      <c r="D179" s="236" t="s">
        <v>1177</v>
      </c>
      <c r="E179" s="235">
        <v>81492</v>
      </c>
      <c r="F179" s="235">
        <v>81492</v>
      </c>
    </row>
    <row r="180" ht="28" customHeight="1" spans="1:6">
      <c r="A180" s="231" t="s">
        <v>1105</v>
      </c>
      <c r="B180" s="232" t="s">
        <v>1106</v>
      </c>
      <c r="C180" s="233" t="s">
        <v>1176</v>
      </c>
      <c r="D180" s="236" t="s">
        <v>1177</v>
      </c>
      <c r="E180" s="235">
        <v>390917</v>
      </c>
      <c r="F180" s="235">
        <v>390917</v>
      </c>
    </row>
    <row r="181" ht="28" customHeight="1" spans="1:6">
      <c r="A181" s="231" t="s">
        <v>1107</v>
      </c>
      <c r="B181" s="232" t="s">
        <v>1108</v>
      </c>
      <c r="C181" s="233" t="s">
        <v>1176</v>
      </c>
      <c r="D181" s="236" t="s">
        <v>1177</v>
      </c>
      <c r="E181" s="235">
        <v>117275</v>
      </c>
      <c r="F181" s="235">
        <v>117275</v>
      </c>
    </row>
    <row r="182" ht="28" customHeight="1" spans="1:6">
      <c r="A182" s="231" t="s">
        <v>1109</v>
      </c>
      <c r="B182" s="232" t="s">
        <v>1110</v>
      </c>
      <c r="C182" s="233" t="s">
        <v>1176</v>
      </c>
      <c r="D182" s="236" t="s">
        <v>1177</v>
      </c>
      <c r="E182" s="235">
        <v>46077</v>
      </c>
      <c r="F182" s="235">
        <v>46077</v>
      </c>
    </row>
    <row r="183" ht="28" customHeight="1" spans="1:6">
      <c r="A183" s="231" t="s">
        <v>1111</v>
      </c>
      <c r="B183" s="232" t="s">
        <v>1112</v>
      </c>
      <c r="C183" s="233" t="s">
        <v>1176</v>
      </c>
      <c r="D183" s="236" t="s">
        <v>1177</v>
      </c>
      <c r="E183" s="235">
        <v>195458</v>
      </c>
      <c r="F183" s="235">
        <v>195458</v>
      </c>
    </row>
    <row r="184" ht="28" customHeight="1" spans="1:6">
      <c r="A184" s="231" t="s">
        <v>1115</v>
      </c>
      <c r="B184" s="232" t="s">
        <v>1116</v>
      </c>
      <c r="C184" s="233"/>
      <c r="D184" s="236"/>
      <c r="E184" s="235">
        <v>321225</v>
      </c>
      <c r="F184" s="235">
        <v>321225</v>
      </c>
    </row>
    <row r="185" ht="28" customHeight="1" spans="1:6">
      <c r="A185" s="231" t="s">
        <v>1117</v>
      </c>
      <c r="B185" s="232" t="s">
        <v>1118</v>
      </c>
      <c r="C185" s="233" t="s">
        <v>1176</v>
      </c>
      <c r="D185" s="236" t="s">
        <v>1177</v>
      </c>
      <c r="E185" s="235">
        <v>12000</v>
      </c>
      <c r="F185" s="235">
        <v>12000</v>
      </c>
    </row>
    <row r="186" ht="28" customHeight="1" spans="1:6">
      <c r="A186" s="231" t="s">
        <v>1123</v>
      </c>
      <c r="B186" s="232" t="s">
        <v>1124</v>
      </c>
      <c r="C186" s="233" t="s">
        <v>1176</v>
      </c>
      <c r="D186" s="236" t="s">
        <v>1177</v>
      </c>
      <c r="E186" s="235">
        <v>15000</v>
      </c>
      <c r="F186" s="235">
        <v>15000</v>
      </c>
    </row>
    <row r="187" ht="28" customHeight="1" spans="1:6">
      <c r="A187" s="231" t="s">
        <v>1178</v>
      </c>
      <c r="B187" s="232" t="s">
        <v>1179</v>
      </c>
      <c r="C187" s="233" t="s">
        <v>1176</v>
      </c>
      <c r="D187" s="236" t="s">
        <v>1177</v>
      </c>
      <c r="E187" s="235">
        <v>50000</v>
      </c>
      <c r="F187" s="235">
        <v>50000</v>
      </c>
    </row>
    <row r="188" ht="28" customHeight="1" spans="1:6">
      <c r="A188" s="231" t="s">
        <v>1125</v>
      </c>
      <c r="B188" s="232" t="s">
        <v>1126</v>
      </c>
      <c r="C188" s="233" t="s">
        <v>1176</v>
      </c>
      <c r="D188" s="236" t="s">
        <v>1177</v>
      </c>
      <c r="E188" s="235">
        <v>48865</v>
      </c>
      <c r="F188" s="235">
        <v>48865</v>
      </c>
    </row>
    <row r="189" ht="28" customHeight="1" spans="1:6">
      <c r="A189" s="231" t="s">
        <v>1129</v>
      </c>
      <c r="B189" s="232" t="s">
        <v>1130</v>
      </c>
      <c r="C189" s="233" t="s">
        <v>1176</v>
      </c>
      <c r="D189" s="236" t="s">
        <v>1177</v>
      </c>
      <c r="E189" s="235">
        <v>195360</v>
      </c>
      <c r="F189" s="235">
        <v>195360</v>
      </c>
    </row>
    <row r="190" ht="28" customHeight="1" spans="1:6">
      <c r="A190" s="231" t="s">
        <v>1131</v>
      </c>
      <c r="B190" s="232" t="s">
        <v>1132</v>
      </c>
      <c r="C190" s="233"/>
      <c r="D190" s="236"/>
      <c r="E190" s="235">
        <v>400000</v>
      </c>
      <c r="F190" s="235">
        <v>400000</v>
      </c>
    </row>
    <row r="191" ht="28" customHeight="1" spans="1:6">
      <c r="A191" s="231" t="s">
        <v>1180</v>
      </c>
      <c r="B191" s="232" t="s">
        <v>1181</v>
      </c>
      <c r="C191" s="233" t="s">
        <v>1176</v>
      </c>
      <c r="D191" s="236" t="s">
        <v>1177</v>
      </c>
      <c r="E191" s="235">
        <v>400000</v>
      </c>
      <c r="F191" s="235">
        <v>400000</v>
      </c>
    </row>
    <row r="192" ht="28" customHeight="1" spans="1:6">
      <c r="A192" s="231"/>
      <c r="B192" s="232"/>
      <c r="C192" s="233" t="s">
        <v>1182</v>
      </c>
      <c r="D192" s="236"/>
      <c r="E192" s="235">
        <v>597894</v>
      </c>
      <c r="F192" s="235">
        <v>597894</v>
      </c>
    </row>
    <row r="193" ht="28" customHeight="1" spans="1:6">
      <c r="A193" s="231" t="s">
        <v>1095</v>
      </c>
      <c r="B193" s="232" t="s">
        <v>1096</v>
      </c>
      <c r="C193" s="233"/>
      <c r="D193" s="236"/>
      <c r="E193" s="235">
        <v>523026</v>
      </c>
      <c r="F193" s="235">
        <v>523026</v>
      </c>
    </row>
    <row r="194" ht="28" customHeight="1" spans="1:6">
      <c r="A194" s="231" t="s">
        <v>1097</v>
      </c>
      <c r="B194" s="232" t="s">
        <v>1098</v>
      </c>
      <c r="C194" s="233" t="s">
        <v>1183</v>
      </c>
      <c r="D194" s="236" t="s">
        <v>1184</v>
      </c>
      <c r="E194" s="235">
        <v>220632</v>
      </c>
      <c r="F194" s="235">
        <v>220632</v>
      </c>
    </row>
    <row r="195" ht="28" customHeight="1" spans="1:6">
      <c r="A195" s="231" t="s">
        <v>1101</v>
      </c>
      <c r="B195" s="232" t="s">
        <v>1102</v>
      </c>
      <c r="C195" s="233" t="s">
        <v>1183</v>
      </c>
      <c r="D195" s="236" t="s">
        <v>1184</v>
      </c>
      <c r="E195" s="235">
        <v>150096</v>
      </c>
      <c r="F195" s="235">
        <v>150096</v>
      </c>
    </row>
    <row r="196" ht="28" customHeight="1" spans="1:6">
      <c r="A196" s="231" t="s">
        <v>1103</v>
      </c>
      <c r="B196" s="232" t="s">
        <v>1104</v>
      </c>
      <c r="C196" s="233" t="s">
        <v>1183</v>
      </c>
      <c r="D196" s="236" t="s">
        <v>1184</v>
      </c>
      <c r="E196" s="235">
        <v>18386</v>
      </c>
      <c r="F196" s="235">
        <v>18386</v>
      </c>
    </row>
    <row r="197" ht="28" customHeight="1" spans="1:6">
      <c r="A197" s="231" t="s">
        <v>1105</v>
      </c>
      <c r="B197" s="232" t="s">
        <v>1106</v>
      </c>
      <c r="C197" s="233" t="s">
        <v>1183</v>
      </c>
      <c r="D197" s="236" t="s">
        <v>1184</v>
      </c>
      <c r="E197" s="235">
        <v>74146</v>
      </c>
      <c r="F197" s="235">
        <v>74146</v>
      </c>
    </row>
    <row r="198" ht="28" customHeight="1" spans="1:6">
      <c r="A198" s="231" t="s">
        <v>1107</v>
      </c>
      <c r="B198" s="232" t="s">
        <v>1108</v>
      </c>
      <c r="C198" s="233" t="s">
        <v>1183</v>
      </c>
      <c r="D198" s="236" t="s">
        <v>1184</v>
      </c>
      <c r="E198" s="235">
        <v>22244</v>
      </c>
      <c r="F198" s="235">
        <v>22244</v>
      </c>
    </row>
    <row r="199" ht="28" customHeight="1" spans="1:6">
      <c r="A199" s="231" t="s">
        <v>1109</v>
      </c>
      <c r="B199" s="232" t="s">
        <v>1110</v>
      </c>
      <c r="C199" s="233" t="s">
        <v>1183</v>
      </c>
      <c r="D199" s="236" t="s">
        <v>1184</v>
      </c>
      <c r="E199" s="235">
        <v>450</v>
      </c>
      <c r="F199" s="235">
        <v>450</v>
      </c>
    </row>
    <row r="200" ht="28" customHeight="1" spans="1:6">
      <c r="A200" s="231" t="s">
        <v>1111</v>
      </c>
      <c r="B200" s="232" t="s">
        <v>1112</v>
      </c>
      <c r="C200" s="233" t="s">
        <v>1183</v>
      </c>
      <c r="D200" s="236" t="s">
        <v>1184</v>
      </c>
      <c r="E200" s="235">
        <v>37073</v>
      </c>
      <c r="F200" s="235">
        <v>37073</v>
      </c>
    </row>
    <row r="201" ht="28" customHeight="1" spans="1:6">
      <c r="A201" s="231" t="s">
        <v>1115</v>
      </c>
      <c r="B201" s="232" t="s">
        <v>1116</v>
      </c>
      <c r="C201" s="233"/>
      <c r="D201" s="236"/>
      <c r="E201" s="235">
        <v>74868</v>
      </c>
      <c r="F201" s="235">
        <v>74868</v>
      </c>
    </row>
    <row r="202" ht="28" customHeight="1" spans="1:6">
      <c r="A202" s="231" t="s">
        <v>1117</v>
      </c>
      <c r="B202" s="232" t="s">
        <v>1118</v>
      </c>
      <c r="C202" s="233" t="s">
        <v>1183</v>
      </c>
      <c r="D202" s="236" t="s">
        <v>1184</v>
      </c>
      <c r="E202" s="235">
        <v>20000</v>
      </c>
      <c r="F202" s="235">
        <v>20000</v>
      </c>
    </row>
    <row r="203" ht="28" customHeight="1" spans="1:6">
      <c r="A203" s="231" t="s">
        <v>1125</v>
      </c>
      <c r="B203" s="232" t="s">
        <v>1126</v>
      </c>
      <c r="C203" s="233" t="s">
        <v>1183</v>
      </c>
      <c r="D203" s="236" t="s">
        <v>1184</v>
      </c>
      <c r="E203" s="235">
        <v>9268</v>
      </c>
      <c r="F203" s="235">
        <v>9268</v>
      </c>
    </row>
    <row r="204" ht="28" customHeight="1" spans="1:6">
      <c r="A204" s="231" t="s">
        <v>1129</v>
      </c>
      <c r="B204" s="232" t="s">
        <v>1130</v>
      </c>
      <c r="C204" s="233" t="s">
        <v>1183</v>
      </c>
      <c r="D204" s="236" t="s">
        <v>1184</v>
      </c>
      <c r="E204" s="235">
        <v>45600</v>
      </c>
      <c r="F204" s="235">
        <v>45600</v>
      </c>
    </row>
    <row r="205" ht="28" customHeight="1" spans="1:6">
      <c r="A205" s="231"/>
      <c r="B205" s="232"/>
      <c r="C205" s="233" t="s">
        <v>1185</v>
      </c>
      <c r="D205" s="236"/>
      <c r="E205" s="235">
        <v>1869998</v>
      </c>
      <c r="F205" s="235">
        <v>1869998</v>
      </c>
    </row>
    <row r="206" ht="28" customHeight="1" spans="1:6">
      <c r="A206" s="231" t="s">
        <v>1095</v>
      </c>
      <c r="B206" s="232" t="s">
        <v>1096</v>
      </c>
      <c r="C206" s="233"/>
      <c r="D206" s="236"/>
      <c r="E206" s="235">
        <v>1596686</v>
      </c>
      <c r="F206" s="235">
        <v>1596686</v>
      </c>
    </row>
    <row r="207" ht="28" customHeight="1" spans="1:6">
      <c r="A207" s="231" t="s">
        <v>1097</v>
      </c>
      <c r="B207" s="232" t="s">
        <v>1098</v>
      </c>
      <c r="C207" s="233" t="s">
        <v>1186</v>
      </c>
      <c r="D207" s="236" t="s">
        <v>1187</v>
      </c>
      <c r="E207" s="235">
        <v>876552</v>
      </c>
      <c r="F207" s="235">
        <v>876552</v>
      </c>
    </row>
    <row r="208" ht="28" customHeight="1" spans="1:6">
      <c r="A208" s="231" t="s">
        <v>1101</v>
      </c>
      <c r="B208" s="232" t="s">
        <v>1102</v>
      </c>
      <c r="C208" s="233" t="s">
        <v>1186</v>
      </c>
      <c r="D208" s="236" t="s">
        <v>1187</v>
      </c>
      <c r="E208" s="235">
        <v>195444</v>
      </c>
      <c r="F208" s="235">
        <v>195444</v>
      </c>
    </row>
    <row r="209" ht="28" customHeight="1" spans="1:6">
      <c r="A209" s="231" t="s">
        <v>1103</v>
      </c>
      <c r="B209" s="232" t="s">
        <v>1104</v>
      </c>
      <c r="C209" s="233" t="s">
        <v>1186</v>
      </c>
      <c r="D209" s="236" t="s">
        <v>1187</v>
      </c>
      <c r="E209" s="235">
        <v>62802</v>
      </c>
      <c r="F209" s="235">
        <v>62802</v>
      </c>
    </row>
    <row r="210" ht="28" customHeight="1" spans="1:6">
      <c r="A210" s="231" t="s">
        <v>1147</v>
      </c>
      <c r="B210" s="232" t="s">
        <v>1148</v>
      </c>
      <c r="C210" s="233" t="s">
        <v>1186</v>
      </c>
      <c r="D210" s="236" t="s">
        <v>1187</v>
      </c>
      <c r="E210" s="235">
        <v>45120</v>
      </c>
      <c r="F210" s="235">
        <v>45120</v>
      </c>
    </row>
    <row r="211" ht="28" customHeight="1" spans="1:6">
      <c r="A211" s="231" t="s">
        <v>1105</v>
      </c>
      <c r="B211" s="232" t="s">
        <v>1106</v>
      </c>
      <c r="C211" s="233" t="s">
        <v>1186</v>
      </c>
      <c r="D211" s="236" t="s">
        <v>1187</v>
      </c>
      <c r="E211" s="235">
        <v>223423</v>
      </c>
      <c r="F211" s="235">
        <v>223423</v>
      </c>
    </row>
    <row r="212" ht="28" customHeight="1" spans="1:6">
      <c r="A212" s="231" t="s">
        <v>1107</v>
      </c>
      <c r="B212" s="232" t="s">
        <v>1108</v>
      </c>
      <c r="C212" s="233" t="s">
        <v>1186</v>
      </c>
      <c r="D212" s="236" t="s">
        <v>1187</v>
      </c>
      <c r="E212" s="235">
        <v>67027</v>
      </c>
      <c r="F212" s="235">
        <v>67027</v>
      </c>
    </row>
    <row r="213" ht="28" customHeight="1" spans="1:6">
      <c r="A213" s="231" t="s">
        <v>1109</v>
      </c>
      <c r="B213" s="232" t="s">
        <v>1110</v>
      </c>
      <c r="C213" s="233" t="s">
        <v>1186</v>
      </c>
      <c r="D213" s="236" t="s">
        <v>1187</v>
      </c>
      <c r="E213" s="235">
        <v>14606</v>
      </c>
      <c r="F213" s="235">
        <v>14606</v>
      </c>
    </row>
    <row r="214" ht="28" customHeight="1" spans="1:6">
      <c r="A214" s="231" t="s">
        <v>1111</v>
      </c>
      <c r="B214" s="232" t="s">
        <v>1112</v>
      </c>
      <c r="C214" s="233" t="s">
        <v>1186</v>
      </c>
      <c r="D214" s="236" t="s">
        <v>1187</v>
      </c>
      <c r="E214" s="235">
        <v>111712</v>
      </c>
      <c r="F214" s="235">
        <v>111712</v>
      </c>
    </row>
    <row r="215" ht="28" customHeight="1" spans="1:6">
      <c r="A215" s="231" t="s">
        <v>1115</v>
      </c>
      <c r="B215" s="232" t="s">
        <v>1116</v>
      </c>
      <c r="C215" s="233"/>
      <c r="D215" s="236"/>
      <c r="E215" s="235">
        <v>262368</v>
      </c>
      <c r="F215" s="235">
        <v>262368</v>
      </c>
    </row>
    <row r="216" ht="28" customHeight="1" spans="1:6">
      <c r="A216" s="231" t="s">
        <v>1117</v>
      </c>
      <c r="B216" s="232" t="s">
        <v>1118</v>
      </c>
      <c r="C216" s="233" t="s">
        <v>1186</v>
      </c>
      <c r="D216" s="236" t="s">
        <v>1187</v>
      </c>
      <c r="E216" s="235">
        <v>38700</v>
      </c>
      <c r="F216" s="235">
        <v>38700</v>
      </c>
    </row>
    <row r="217" ht="28" customHeight="1" spans="1:6">
      <c r="A217" s="231" t="s">
        <v>1119</v>
      </c>
      <c r="B217" s="232" t="s">
        <v>1120</v>
      </c>
      <c r="C217" s="233" t="s">
        <v>1186</v>
      </c>
      <c r="D217" s="236" t="s">
        <v>1187</v>
      </c>
      <c r="E217" s="235">
        <v>20650</v>
      </c>
      <c r="F217" s="235">
        <v>20650</v>
      </c>
    </row>
    <row r="218" ht="28" customHeight="1" spans="1:6">
      <c r="A218" s="231" t="s">
        <v>1151</v>
      </c>
      <c r="B218" s="232" t="s">
        <v>1152</v>
      </c>
      <c r="C218" s="233" t="s">
        <v>1186</v>
      </c>
      <c r="D218" s="236" t="s">
        <v>1187</v>
      </c>
      <c r="E218" s="235">
        <v>4000</v>
      </c>
      <c r="F218" s="235">
        <v>4000</v>
      </c>
    </row>
    <row r="219" ht="28" customHeight="1" spans="1:6">
      <c r="A219" s="231" t="s">
        <v>1159</v>
      </c>
      <c r="B219" s="232" t="s">
        <v>1160</v>
      </c>
      <c r="C219" s="233" t="s">
        <v>1186</v>
      </c>
      <c r="D219" s="236" t="s">
        <v>1187</v>
      </c>
      <c r="E219" s="235">
        <v>3000</v>
      </c>
      <c r="F219" s="235">
        <v>3000</v>
      </c>
    </row>
    <row r="220" ht="28" customHeight="1" spans="1:6">
      <c r="A220" s="231" t="s">
        <v>1140</v>
      </c>
      <c r="B220" s="232" t="s">
        <v>1141</v>
      </c>
      <c r="C220" s="233" t="s">
        <v>1186</v>
      </c>
      <c r="D220" s="236" t="s">
        <v>1187</v>
      </c>
      <c r="E220" s="235">
        <v>5000</v>
      </c>
      <c r="F220" s="235">
        <v>5000</v>
      </c>
    </row>
    <row r="221" ht="28" customHeight="1" spans="1:6">
      <c r="A221" s="231" t="s">
        <v>1142</v>
      </c>
      <c r="B221" s="232" t="s">
        <v>1143</v>
      </c>
      <c r="C221" s="233" t="s">
        <v>1186</v>
      </c>
      <c r="D221" s="236" t="s">
        <v>1187</v>
      </c>
      <c r="E221" s="235">
        <v>5000</v>
      </c>
      <c r="F221" s="235">
        <v>5000</v>
      </c>
    </row>
    <row r="222" ht="28" customHeight="1" spans="1:6">
      <c r="A222" s="231" t="s">
        <v>1123</v>
      </c>
      <c r="B222" s="232" t="s">
        <v>1124</v>
      </c>
      <c r="C222" s="233" t="s">
        <v>1186</v>
      </c>
      <c r="D222" s="236" t="s">
        <v>1187</v>
      </c>
      <c r="E222" s="235">
        <v>6650</v>
      </c>
      <c r="F222" s="235">
        <v>6650</v>
      </c>
    </row>
    <row r="223" ht="28" customHeight="1" spans="1:6">
      <c r="A223" s="231" t="s">
        <v>1125</v>
      </c>
      <c r="B223" s="232" t="s">
        <v>1126</v>
      </c>
      <c r="C223" s="233" t="s">
        <v>1186</v>
      </c>
      <c r="D223" s="236" t="s">
        <v>1187</v>
      </c>
      <c r="E223" s="235">
        <v>27928</v>
      </c>
      <c r="F223" s="235">
        <v>27928</v>
      </c>
    </row>
    <row r="224" ht="28" customHeight="1" spans="1:6">
      <c r="A224" s="231" t="s">
        <v>1129</v>
      </c>
      <c r="B224" s="232" t="s">
        <v>1130</v>
      </c>
      <c r="C224" s="233" t="s">
        <v>1186</v>
      </c>
      <c r="D224" s="236" t="s">
        <v>1187</v>
      </c>
      <c r="E224" s="235">
        <v>151440</v>
      </c>
      <c r="F224" s="235">
        <v>151440</v>
      </c>
    </row>
    <row r="225" ht="28" customHeight="1" spans="1:6">
      <c r="A225" s="231" t="s">
        <v>1131</v>
      </c>
      <c r="B225" s="232" t="s">
        <v>1132</v>
      </c>
      <c r="C225" s="233"/>
      <c r="D225" s="236"/>
      <c r="E225" s="235">
        <v>10944</v>
      </c>
      <c r="F225" s="235">
        <v>10944</v>
      </c>
    </row>
    <row r="226" ht="28" customHeight="1" spans="1:6">
      <c r="A226" s="231" t="s">
        <v>1135</v>
      </c>
      <c r="B226" s="232" t="s">
        <v>1136</v>
      </c>
      <c r="C226" s="233" t="s">
        <v>1186</v>
      </c>
      <c r="D226" s="236" t="s">
        <v>1187</v>
      </c>
      <c r="E226" s="235">
        <v>10944</v>
      </c>
      <c r="F226" s="235">
        <v>10944</v>
      </c>
    </row>
    <row r="227" ht="28" customHeight="1" spans="1:6">
      <c r="A227" s="231"/>
      <c r="B227" s="232"/>
      <c r="C227" s="233" t="s">
        <v>1188</v>
      </c>
      <c r="D227" s="236"/>
      <c r="E227" s="235">
        <v>2207143</v>
      </c>
      <c r="F227" s="235">
        <v>2207143</v>
      </c>
    </row>
    <row r="228" ht="28" customHeight="1" spans="1:6">
      <c r="A228" s="231" t="s">
        <v>1095</v>
      </c>
      <c r="B228" s="232" t="s">
        <v>1096</v>
      </c>
      <c r="C228" s="233"/>
      <c r="D228" s="236"/>
      <c r="E228" s="235">
        <v>1847172</v>
      </c>
      <c r="F228" s="235">
        <v>1847172</v>
      </c>
    </row>
    <row r="229" ht="28" customHeight="1" spans="1:6">
      <c r="A229" s="231" t="s">
        <v>1097</v>
      </c>
      <c r="B229" s="232" t="s">
        <v>1098</v>
      </c>
      <c r="C229" s="233" t="s">
        <v>1189</v>
      </c>
      <c r="D229" s="236" t="s">
        <v>1190</v>
      </c>
      <c r="E229" s="235">
        <v>985596</v>
      </c>
      <c r="F229" s="235">
        <v>985596</v>
      </c>
    </row>
    <row r="230" ht="28" customHeight="1" spans="1:6">
      <c r="A230" s="231" t="s">
        <v>1101</v>
      </c>
      <c r="B230" s="232" t="s">
        <v>1102</v>
      </c>
      <c r="C230" s="233" t="s">
        <v>1189</v>
      </c>
      <c r="D230" s="236" t="s">
        <v>1190</v>
      </c>
      <c r="E230" s="235">
        <v>310848</v>
      </c>
      <c r="F230" s="235">
        <v>310848</v>
      </c>
    </row>
    <row r="231" ht="28" customHeight="1" spans="1:6">
      <c r="A231" s="231" t="s">
        <v>1103</v>
      </c>
      <c r="B231" s="232" t="s">
        <v>1104</v>
      </c>
      <c r="C231" s="233" t="s">
        <v>1189</v>
      </c>
      <c r="D231" s="236" t="s">
        <v>1190</v>
      </c>
      <c r="E231" s="235">
        <v>82133</v>
      </c>
      <c r="F231" s="235">
        <v>82133</v>
      </c>
    </row>
    <row r="232" ht="28" customHeight="1" spans="1:6">
      <c r="A232" s="231" t="s">
        <v>1105</v>
      </c>
      <c r="B232" s="232" t="s">
        <v>1106</v>
      </c>
      <c r="C232" s="233" t="s">
        <v>1189</v>
      </c>
      <c r="D232" s="236" t="s">
        <v>1190</v>
      </c>
      <c r="E232" s="235">
        <v>259289</v>
      </c>
      <c r="F232" s="235">
        <v>259289</v>
      </c>
    </row>
    <row r="233" ht="28" customHeight="1" spans="1:6">
      <c r="A233" s="231" t="s">
        <v>1107</v>
      </c>
      <c r="B233" s="232" t="s">
        <v>1108</v>
      </c>
      <c r="C233" s="233" t="s">
        <v>1189</v>
      </c>
      <c r="D233" s="236" t="s">
        <v>1190</v>
      </c>
      <c r="E233" s="235">
        <v>77787</v>
      </c>
      <c r="F233" s="235">
        <v>77787</v>
      </c>
    </row>
    <row r="234" ht="28" customHeight="1" spans="1:6">
      <c r="A234" s="231" t="s">
        <v>1109</v>
      </c>
      <c r="B234" s="232" t="s">
        <v>1110</v>
      </c>
      <c r="C234" s="233" t="s">
        <v>1189</v>
      </c>
      <c r="D234" s="236" t="s">
        <v>1190</v>
      </c>
      <c r="E234" s="235">
        <v>1875</v>
      </c>
      <c r="F234" s="235">
        <v>1875</v>
      </c>
    </row>
    <row r="235" ht="28" customHeight="1" spans="1:6">
      <c r="A235" s="231" t="s">
        <v>1111</v>
      </c>
      <c r="B235" s="232" t="s">
        <v>1112</v>
      </c>
      <c r="C235" s="233" t="s">
        <v>1189</v>
      </c>
      <c r="D235" s="236" t="s">
        <v>1190</v>
      </c>
      <c r="E235" s="235">
        <v>129644</v>
      </c>
      <c r="F235" s="235">
        <v>129644</v>
      </c>
    </row>
    <row r="236" ht="28" customHeight="1" spans="1:6">
      <c r="A236" s="231" t="s">
        <v>1115</v>
      </c>
      <c r="B236" s="232" t="s">
        <v>1116</v>
      </c>
      <c r="C236" s="233"/>
      <c r="D236" s="236"/>
      <c r="E236" s="235">
        <v>359971</v>
      </c>
      <c r="F236" s="235">
        <v>359971</v>
      </c>
    </row>
    <row r="237" ht="28" customHeight="1" spans="1:6">
      <c r="A237" s="231" t="s">
        <v>1119</v>
      </c>
      <c r="B237" s="232" t="s">
        <v>1120</v>
      </c>
      <c r="C237" s="233" t="s">
        <v>1189</v>
      </c>
      <c r="D237" s="236" t="s">
        <v>1190</v>
      </c>
      <c r="E237" s="235">
        <v>33800</v>
      </c>
      <c r="F237" s="235">
        <v>33800</v>
      </c>
    </row>
    <row r="238" ht="28" customHeight="1" spans="1:6">
      <c r="A238" s="231" t="s">
        <v>1191</v>
      </c>
      <c r="B238" s="232" t="s">
        <v>1192</v>
      </c>
      <c r="C238" s="233" t="s">
        <v>1189</v>
      </c>
      <c r="D238" s="236" t="s">
        <v>1190</v>
      </c>
      <c r="E238" s="235">
        <v>2000</v>
      </c>
      <c r="F238" s="235">
        <v>2000</v>
      </c>
    </row>
    <row r="239" ht="28" customHeight="1" spans="1:6">
      <c r="A239" s="231" t="s">
        <v>1151</v>
      </c>
      <c r="B239" s="232" t="s">
        <v>1152</v>
      </c>
      <c r="C239" s="233" t="s">
        <v>1189</v>
      </c>
      <c r="D239" s="236" t="s">
        <v>1190</v>
      </c>
      <c r="E239" s="235">
        <v>2000</v>
      </c>
      <c r="F239" s="235">
        <v>2000</v>
      </c>
    </row>
    <row r="240" ht="28" customHeight="1" spans="1:6">
      <c r="A240" s="231" t="s">
        <v>1159</v>
      </c>
      <c r="B240" s="232" t="s">
        <v>1160</v>
      </c>
      <c r="C240" s="233" t="s">
        <v>1189</v>
      </c>
      <c r="D240" s="236" t="s">
        <v>1190</v>
      </c>
      <c r="E240" s="235">
        <v>3000</v>
      </c>
      <c r="F240" s="235">
        <v>3000</v>
      </c>
    </row>
    <row r="241" ht="28" customHeight="1" spans="1:6">
      <c r="A241" s="231" t="s">
        <v>1142</v>
      </c>
      <c r="B241" s="232" t="s">
        <v>1143</v>
      </c>
      <c r="C241" s="233" t="s">
        <v>1189</v>
      </c>
      <c r="D241" s="236" t="s">
        <v>1190</v>
      </c>
      <c r="E241" s="235">
        <v>3000</v>
      </c>
      <c r="F241" s="235">
        <v>3000</v>
      </c>
    </row>
    <row r="242" ht="28" customHeight="1" spans="1:6">
      <c r="A242" s="231" t="s">
        <v>1121</v>
      </c>
      <c r="B242" s="232" t="s">
        <v>1122</v>
      </c>
      <c r="C242" s="233" t="s">
        <v>1189</v>
      </c>
      <c r="D242" s="236" t="s">
        <v>1190</v>
      </c>
      <c r="E242" s="235">
        <v>81200</v>
      </c>
      <c r="F242" s="235">
        <v>81200</v>
      </c>
    </row>
    <row r="243" ht="28" customHeight="1" spans="1:6">
      <c r="A243" s="231" t="s">
        <v>1125</v>
      </c>
      <c r="B243" s="232" t="s">
        <v>1126</v>
      </c>
      <c r="C243" s="233" t="s">
        <v>1189</v>
      </c>
      <c r="D243" s="236" t="s">
        <v>1190</v>
      </c>
      <c r="E243" s="235">
        <v>32411</v>
      </c>
      <c r="F243" s="235">
        <v>32411</v>
      </c>
    </row>
    <row r="244" ht="28" customHeight="1" spans="1:6">
      <c r="A244" s="231" t="s">
        <v>1129</v>
      </c>
      <c r="B244" s="232" t="s">
        <v>1130</v>
      </c>
      <c r="C244" s="233" t="s">
        <v>1189</v>
      </c>
      <c r="D244" s="236" t="s">
        <v>1190</v>
      </c>
      <c r="E244" s="235">
        <v>202560</v>
      </c>
      <c r="F244" s="235">
        <v>202560</v>
      </c>
    </row>
    <row r="245" ht="28" customHeight="1" spans="1:6">
      <c r="A245" s="231"/>
      <c r="B245" s="232"/>
      <c r="C245" s="233" t="s">
        <v>1193</v>
      </c>
      <c r="D245" s="236"/>
      <c r="E245" s="235">
        <v>760399</v>
      </c>
      <c r="F245" s="235">
        <v>760399</v>
      </c>
    </row>
    <row r="246" ht="28" customHeight="1" spans="1:6">
      <c r="A246" s="231" t="s">
        <v>1095</v>
      </c>
      <c r="B246" s="232" t="s">
        <v>1096</v>
      </c>
      <c r="C246" s="233"/>
      <c r="D246" s="236"/>
      <c r="E246" s="235">
        <v>573002</v>
      </c>
      <c r="F246" s="235">
        <v>573002</v>
      </c>
    </row>
    <row r="247" ht="28" customHeight="1" spans="1:6">
      <c r="A247" s="231" t="s">
        <v>1097</v>
      </c>
      <c r="B247" s="232" t="s">
        <v>1098</v>
      </c>
      <c r="C247" s="233" t="s">
        <v>1194</v>
      </c>
      <c r="D247" s="236" t="s">
        <v>1195</v>
      </c>
      <c r="E247" s="235">
        <v>314076</v>
      </c>
      <c r="F247" s="235">
        <v>314076</v>
      </c>
    </row>
    <row r="248" ht="28" customHeight="1" spans="1:6">
      <c r="A248" s="231" t="s">
        <v>1101</v>
      </c>
      <c r="B248" s="232" t="s">
        <v>1102</v>
      </c>
      <c r="C248" s="233" t="s">
        <v>1194</v>
      </c>
      <c r="D248" s="236" t="s">
        <v>1195</v>
      </c>
      <c r="E248" s="235">
        <v>78492</v>
      </c>
      <c r="F248" s="235">
        <v>78492</v>
      </c>
    </row>
    <row r="249" ht="28" customHeight="1" spans="1:6">
      <c r="A249" s="231" t="s">
        <v>1103</v>
      </c>
      <c r="B249" s="232" t="s">
        <v>1104</v>
      </c>
      <c r="C249" s="233" t="s">
        <v>1194</v>
      </c>
      <c r="D249" s="236" t="s">
        <v>1195</v>
      </c>
      <c r="E249" s="235">
        <v>26173</v>
      </c>
      <c r="F249" s="235">
        <v>26173</v>
      </c>
    </row>
    <row r="250" ht="28" customHeight="1" spans="1:6">
      <c r="A250" s="231" t="s">
        <v>1105</v>
      </c>
      <c r="B250" s="232" t="s">
        <v>1106</v>
      </c>
      <c r="C250" s="233" t="s">
        <v>1194</v>
      </c>
      <c r="D250" s="236" t="s">
        <v>1195</v>
      </c>
      <c r="E250" s="235">
        <v>78514</v>
      </c>
      <c r="F250" s="235">
        <v>78514</v>
      </c>
    </row>
    <row r="251" ht="28" customHeight="1" spans="1:6">
      <c r="A251" s="231" t="s">
        <v>1107</v>
      </c>
      <c r="B251" s="232" t="s">
        <v>1108</v>
      </c>
      <c r="C251" s="233" t="s">
        <v>1194</v>
      </c>
      <c r="D251" s="236" t="s">
        <v>1195</v>
      </c>
      <c r="E251" s="235">
        <v>23554</v>
      </c>
      <c r="F251" s="235">
        <v>23554</v>
      </c>
    </row>
    <row r="252" ht="28" customHeight="1" spans="1:6">
      <c r="A252" s="231" t="s">
        <v>1109</v>
      </c>
      <c r="B252" s="232" t="s">
        <v>1110</v>
      </c>
      <c r="C252" s="233" t="s">
        <v>1194</v>
      </c>
      <c r="D252" s="236" t="s">
        <v>1195</v>
      </c>
      <c r="E252" s="235">
        <v>12937</v>
      </c>
      <c r="F252" s="235">
        <v>12937</v>
      </c>
    </row>
    <row r="253" ht="28" customHeight="1" spans="1:6">
      <c r="A253" s="231" t="s">
        <v>1111</v>
      </c>
      <c r="B253" s="232" t="s">
        <v>1112</v>
      </c>
      <c r="C253" s="233" t="s">
        <v>1194</v>
      </c>
      <c r="D253" s="236" t="s">
        <v>1195</v>
      </c>
      <c r="E253" s="235">
        <v>39257</v>
      </c>
      <c r="F253" s="235">
        <v>39257</v>
      </c>
    </row>
    <row r="254" ht="28" customHeight="1" spans="1:6">
      <c r="A254" s="231" t="s">
        <v>1115</v>
      </c>
      <c r="B254" s="232" t="s">
        <v>1116</v>
      </c>
      <c r="C254" s="233"/>
      <c r="D254" s="236"/>
      <c r="E254" s="235">
        <v>98494</v>
      </c>
      <c r="F254" s="235">
        <v>98494</v>
      </c>
    </row>
    <row r="255" ht="28" customHeight="1" spans="1:6">
      <c r="A255" s="231" t="s">
        <v>1123</v>
      </c>
      <c r="B255" s="232" t="s">
        <v>1124</v>
      </c>
      <c r="C255" s="233" t="s">
        <v>1194</v>
      </c>
      <c r="D255" s="236" t="s">
        <v>1195</v>
      </c>
      <c r="E255" s="235">
        <v>30000</v>
      </c>
      <c r="F255" s="235">
        <v>30000</v>
      </c>
    </row>
    <row r="256" ht="28" customHeight="1" spans="1:6">
      <c r="A256" s="231" t="s">
        <v>1125</v>
      </c>
      <c r="B256" s="232" t="s">
        <v>1126</v>
      </c>
      <c r="C256" s="233" t="s">
        <v>1194</v>
      </c>
      <c r="D256" s="236" t="s">
        <v>1195</v>
      </c>
      <c r="E256" s="235">
        <v>9814</v>
      </c>
      <c r="F256" s="235">
        <v>9814</v>
      </c>
    </row>
    <row r="257" ht="28" customHeight="1" spans="1:6">
      <c r="A257" s="231" t="s">
        <v>1129</v>
      </c>
      <c r="B257" s="232" t="s">
        <v>1130</v>
      </c>
      <c r="C257" s="233" t="s">
        <v>1194</v>
      </c>
      <c r="D257" s="236" t="s">
        <v>1195</v>
      </c>
      <c r="E257" s="235">
        <v>58680</v>
      </c>
      <c r="F257" s="235">
        <v>58680</v>
      </c>
    </row>
    <row r="258" ht="28" customHeight="1" spans="1:6">
      <c r="A258" s="231" t="s">
        <v>1131</v>
      </c>
      <c r="B258" s="232" t="s">
        <v>1132</v>
      </c>
      <c r="C258" s="233"/>
      <c r="D258" s="236"/>
      <c r="E258" s="235">
        <v>88902</v>
      </c>
      <c r="F258" s="235">
        <v>88902</v>
      </c>
    </row>
    <row r="259" ht="28" customHeight="1" spans="1:6">
      <c r="A259" s="231" t="s">
        <v>1133</v>
      </c>
      <c r="B259" s="232" t="s">
        <v>1134</v>
      </c>
      <c r="C259" s="233" t="s">
        <v>1194</v>
      </c>
      <c r="D259" s="236" t="s">
        <v>1195</v>
      </c>
      <c r="E259" s="235">
        <v>83430</v>
      </c>
      <c r="F259" s="235">
        <v>83430</v>
      </c>
    </row>
    <row r="260" ht="28" customHeight="1" spans="1:6">
      <c r="A260" s="231" t="s">
        <v>1135</v>
      </c>
      <c r="B260" s="232" t="s">
        <v>1136</v>
      </c>
      <c r="C260" s="233" t="s">
        <v>1194</v>
      </c>
      <c r="D260" s="236" t="s">
        <v>1195</v>
      </c>
      <c r="E260" s="235">
        <v>5472</v>
      </c>
      <c r="F260" s="235">
        <v>5472</v>
      </c>
    </row>
    <row r="261" ht="28" customHeight="1" spans="1:6">
      <c r="A261" s="231"/>
      <c r="B261" s="232"/>
      <c r="C261" s="233" t="s">
        <v>1196</v>
      </c>
      <c r="D261" s="236"/>
      <c r="E261" s="235">
        <v>995077</v>
      </c>
      <c r="F261" s="235">
        <v>995077</v>
      </c>
    </row>
    <row r="262" ht="28" customHeight="1" spans="1:6">
      <c r="A262" s="231" t="s">
        <v>1095</v>
      </c>
      <c r="B262" s="232" t="s">
        <v>1096</v>
      </c>
      <c r="C262" s="233"/>
      <c r="D262" s="236"/>
      <c r="E262" s="235">
        <v>871055</v>
      </c>
      <c r="F262" s="235">
        <v>871055</v>
      </c>
    </row>
    <row r="263" ht="28" customHeight="1" spans="1:6">
      <c r="A263" s="231" t="s">
        <v>1097</v>
      </c>
      <c r="B263" s="232" t="s">
        <v>1098</v>
      </c>
      <c r="C263" s="233" t="s">
        <v>1197</v>
      </c>
      <c r="D263" s="236" t="s">
        <v>1198</v>
      </c>
      <c r="E263" s="235">
        <v>462660</v>
      </c>
      <c r="F263" s="235">
        <v>462660</v>
      </c>
    </row>
    <row r="264" ht="28" customHeight="1" spans="1:6">
      <c r="A264" s="231" t="s">
        <v>1101</v>
      </c>
      <c r="B264" s="232" t="s">
        <v>1102</v>
      </c>
      <c r="C264" s="233" t="s">
        <v>1197</v>
      </c>
      <c r="D264" s="236" t="s">
        <v>1198</v>
      </c>
      <c r="E264" s="235">
        <v>83904</v>
      </c>
      <c r="F264" s="235">
        <v>83904</v>
      </c>
    </row>
    <row r="265" ht="28" customHeight="1" spans="1:6">
      <c r="A265" s="231" t="s">
        <v>1103</v>
      </c>
      <c r="B265" s="232" t="s">
        <v>1104</v>
      </c>
      <c r="C265" s="233" t="s">
        <v>1197</v>
      </c>
      <c r="D265" s="236" t="s">
        <v>1198</v>
      </c>
      <c r="E265" s="235">
        <v>23699</v>
      </c>
      <c r="F265" s="235">
        <v>23699</v>
      </c>
    </row>
    <row r="266" ht="28" customHeight="1" spans="1:6">
      <c r="A266" s="231" t="s">
        <v>1147</v>
      </c>
      <c r="B266" s="232" t="s">
        <v>1148</v>
      </c>
      <c r="C266" s="233" t="s">
        <v>1197</v>
      </c>
      <c r="D266" s="236" t="s">
        <v>1198</v>
      </c>
      <c r="E266" s="235">
        <v>67128</v>
      </c>
      <c r="F266" s="235">
        <v>67128</v>
      </c>
    </row>
    <row r="267" ht="28" customHeight="1" spans="1:6">
      <c r="A267" s="231" t="s">
        <v>1105</v>
      </c>
      <c r="B267" s="232" t="s">
        <v>1106</v>
      </c>
      <c r="C267" s="233" t="s">
        <v>1197</v>
      </c>
      <c r="D267" s="236" t="s">
        <v>1198</v>
      </c>
      <c r="E267" s="235">
        <v>122738</v>
      </c>
      <c r="F267" s="235">
        <v>122738</v>
      </c>
    </row>
    <row r="268" ht="28" customHeight="1" spans="1:6">
      <c r="A268" s="231" t="s">
        <v>1107</v>
      </c>
      <c r="B268" s="232" t="s">
        <v>1108</v>
      </c>
      <c r="C268" s="233" t="s">
        <v>1197</v>
      </c>
      <c r="D268" s="236" t="s">
        <v>1198</v>
      </c>
      <c r="E268" s="235">
        <v>36822</v>
      </c>
      <c r="F268" s="235">
        <v>36822</v>
      </c>
    </row>
    <row r="269" ht="28" customHeight="1" spans="1:6">
      <c r="A269" s="231" t="s">
        <v>1109</v>
      </c>
      <c r="B269" s="232" t="s">
        <v>1110</v>
      </c>
      <c r="C269" s="233" t="s">
        <v>1197</v>
      </c>
      <c r="D269" s="236" t="s">
        <v>1198</v>
      </c>
      <c r="E269" s="235">
        <v>12735</v>
      </c>
      <c r="F269" s="235">
        <v>12735</v>
      </c>
    </row>
    <row r="270" ht="28" customHeight="1" spans="1:6">
      <c r="A270" s="231" t="s">
        <v>1111</v>
      </c>
      <c r="B270" s="232" t="s">
        <v>1112</v>
      </c>
      <c r="C270" s="233" t="s">
        <v>1197</v>
      </c>
      <c r="D270" s="236" t="s">
        <v>1198</v>
      </c>
      <c r="E270" s="235">
        <v>61369</v>
      </c>
      <c r="F270" s="235">
        <v>61369</v>
      </c>
    </row>
    <row r="271" ht="28" customHeight="1" spans="1:6">
      <c r="A271" s="231" t="s">
        <v>1115</v>
      </c>
      <c r="B271" s="232" t="s">
        <v>1116</v>
      </c>
      <c r="C271" s="233"/>
      <c r="D271" s="236"/>
      <c r="E271" s="235">
        <v>124022</v>
      </c>
      <c r="F271" s="235">
        <v>124022</v>
      </c>
    </row>
    <row r="272" ht="28" customHeight="1" spans="1:6">
      <c r="A272" s="231" t="s">
        <v>1117</v>
      </c>
      <c r="B272" s="232" t="s">
        <v>1118</v>
      </c>
      <c r="C272" s="233" t="s">
        <v>1197</v>
      </c>
      <c r="D272" s="236" t="s">
        <v>1198</v>
      </c>
      <c r="E272" s="235">
        <v>14000</v>
      </c>
      <c r="F272" s="235">
        <v>14000</v>
      </c>
    </row>
    <row r="273" ht="28" customHeight="1" spans="1:6">
      <c r="A273" s="231" t="s">
        <v>1199</v>
      </c>
      <c r="B273" s="232" t="s">
        <v>1200</v>
      </c>
      <c r="C273" s="233" t="s">
        <v>1197</v>
      </c>
      <c r="D273" s="236" t="s">
        <v>1198</v>
      </c>
      <c r="E273" s="235">
        <v>30000</v>
      </c>
      <c r="F273" s="235">
        <v>30000</v>
      </c>
    </row>
    <row r="274" ht="28" customHeight="1" spans="1:6">
      <c r="A274" s="231" t="s">
        <v>1125</v>
      </c>
      <c r="B274" s="232" t="s">
        <v>1126</v>
      </c>
      <c r="C274" s="233" t="s">
        <v>1197</v>
      </c>
      <c r="D274" s="236" t="s">
        <v>1198</v>
      </c>
      <c r="E274" s="235">
        <v>15342</v>
      </c>
      <c r="F274" s="235">
        <v>15342</v>
      </c>
    </row>
    <row r="275" ht="28" customHeight="1" spans="1:6">
      <c r="A275" s="231" t="s">
        <v>1129</v>
      </c>
      <c r="B275" s="232" t="s">
        <v>1130</v>
      </c>
      <c r="C275" s="233" t="s">
        <v>1197</v>
      </c>
      <c r="D275" s="236" t="s">
        <v>1198</v>
      </c>
      <c r="E275" s="235">
        <v>64680</v>
      </c>
      <c r="F275" s="235">
        <v>64680</v>
      </c>
    </row>
    <row r="276" ht="28" customHeight="1" spans="1:6">
      <c r="A276" s="231"/>
      <c r="B276" s="232"/>
      <c r="C276" s="233" t="s">
        <v>1201</v>
      </c>
      <c r="D276" s="236"/>
      <c r="E276" s="235">
        <v>2525040</v>
      </c>
      <c r="F276" s="235">
        <v>2525040</v>
      </c>
    </row>
    <row r="277" ht="28" customHeight="1" spans="1:6">
      <c r="A277" s="231" t="s">
        <v>1095</v>
      </c>
      <c r="B277" s="232" t="s">
        <v>1096</v>
      </c>
      <c r="C277" s="233"/>
      <c r="D277" s="236"/>
      <c r="E277" s="235">
        <v>1947029</v>
      </c>
      <c r="F277" s="235">
        <v>1947029</v>
      </c>
    </row>
    <row r="278" ht="28" customHeight="1" spans="1:6">
      <c r="A278" s="231" t="s">
        <v>1097</v>
      </c>
      <c r="B278" s="232" t="s">
        <v>1098</v>
      </c>
      <c r="C278" s="233" t="s">
        <v>1202</v>
      </c>
      <c r="D278" s="236" t="s">
        <v>1203</v>
      </c>
      <c r="E278" s="235">
        <v>1063812</v>
      </c>
      <c r="F278" s="235">
        <v>1063812</v>
      </c>
    </row>
    <row r="279" ht="28" customHeight="1" spans="1:6">
      <c r="A279" s="231" t="s">
        <v>1101</v>
      </c>
      <c r="B279" s="232" t="s">
        <v>1102</v>
      </c>
      <c r="C279" s="233" t="s">
        <v>1202</v>
      </c>
      <c r="D279" s="236" t="s">
        <v>1203</v>
      </c>
      <c r="E279" s="235">
        <v>277824</v>
      </c>
      <c r="F279" s="235">
        <v>277824</v>
      </c>
    </row>
    <row r="280" ht="28" customHeight="1" spans="1:6">
      <c r="A280" s="231" t="s">
        <v>1103</v>
      </c>
      <c r="B280" s="232" t="s">
        <v>1104</v>
      </c>
      <c r="C280" s="233" t="s">
        <v>1202</v>
      </c>
      <c r="D280" s="236" t="s">
        <v>1203</v>
      </c>
      <c r="E280" s="235">
        <v>88651</v>
      </c>
      <c r="F280" s="235">
        <v>88651</v>
      </c>
    </row>
    <row r="281" ht="28" customHeight="1" spans="1:6">
      <c r="A281" s="231" t="s">
        <v>1105</v>
      </c>
      <c r="B281" s="232" t="s">
        <v>1106</v>
      </c>
      <c r="C281" s="233" t="s">
        <v>1202</v>
      </c>
      <c r="D281" s="236" t="s">
        <v>1203</v>
      </c>
      <c r="E281" s="235">
        <v>268327</v>
      </c>
      <c r="F281" s="235">
        <v>268327</v>
      </c>
    </row>
    <row r="282" ht="28" customHeight="1" spans="1:6">
      <c r="A282" s="231" t="s">
        <v>1107</v>
      </c>
      <c r="B282" s="232" t="s">
        <v>1108</v>
      </c>
      <c r="C282" s="233" t="s">
        <v>1202</v>
      </c>
      <c r="D282" s="236" t="s">
        <v>1203</v>
      </c>
      <c r="E282" s="235">
        <v>80498</v>
      </c>
      <c r="F282" s="235">
        <v>80498</v>
      </c>
    </row>
    <row r="283" ht="28" customHeight="1" spans="1:6">
      <c r="A283" s="231" t="s">
        <v>1109</v>
      </c>
      <c r="B283" s="232" t="s">
        <v>1110</v>
      </c>
      <c r="C283" s="233" t="s">
        <v>1202</v>
      </c>
      <c r="D283" s="236" t="s">
        <v>1203</v>
      </c>
      <c r="E283" s="235">
        <v>33753</v>
      </c>
      <c r="F283" s="235">
        <v>33753</v>
      </c>
    </row>
    <row r="284" ht="28" customHeight="1" spans="1:6">
      <c r="A284" s="231" t="s">
        <v>1111</v>
      </c>
      <c r="B284" s="232" t="s">
        <v>1112</v>
      </c>
      <c r="C284" s="233" t="s">
        <v>1202</v>
      </c>
      <c r="D284" s="236" t="s">
        <v>1203</v>
      </c>
      <c r="E284" s="235">
        <v>134164</v>
      </c>
      <c r="F284" s="235">
        <v>134164</v>
      </c>
    </row>
    <row r="285" ht="28" customHeight="1" spans="1:6">
      <c r="A285" s="231" t="s">
        <v>1115</v>
      </c>
      <c r="B285" s="232" t="s">
        <v>1116</v>
      </c>
      <c r="C285" s="233"/>
      <c r="D285" s="236"/>
      <c r="E285" s="235">
        <v>369541</v>
      </c>
      <c r="F285" s="235">
        <v>369541</v>
      </c>
    </row>
    <row r="286" ht="28" customHeight="1" spans="1:6">
      <c r="A286" s="231" t="s">
        <v>1117</v>
      </c>
      <c r="B286" s="232" t="s">
        <v>1118</v>
      </c>
      <c r="C286" s="233" t="s">
        <v>1202</v>
      </c>
      <c r="D286" s="236" t="s">
        <v>1203</v>
      </c>
      <c r="E286" s="235">
        <v>4000</v>
      </c>
      <c r="F286" s="235">
        <v>4000</v>
      </c>
    </row>
    <row r="287" ht="28" customHeight="1" spans="1:6">
      <c r="A287" s="231" t="s">
        <v>1191</v>
      </c>
      <c r="B287" s="232" t="s">
        <v>1192</v>
      </c>
      <c r="C287" s="233" t="s">
        <v>1202</v>
      </c>
      <c r="D287" s="236" t="s">
        <v>1203</v>
      </c>
      <c r="E287" s="235">
        <v>1000</v>
      </c>
      <c r="F287" s="235">
        <v>1000</v>
      </c>
    </row>
    <row r="288" ht="28" customHeight="1" spans="1:6">
      <c r="A288" s="231" t="s">
        <v>1151</v>
      </c>
      <c r="B288" s="232" t="s">
        <v>1152</v>
      </c>
      <c r="C288" s="233" t="s">
        <v>1202</v>
      </c>
      <c r="D288" s="236" t="s">
        <v>1203</v>
      </c>
      <c r="E288" s="235">
        <v>35000</v>
      </c>
      <c r="F288" s="235">
        <v>35000</v>
      </c>
    </row>
    <row r="289" ht="28" customHeight="1" spans="1:6">
      <c r="A289" s="231" t="s">
        <v>1142</v>
      </c>
      <c r="B289" s="232" t="s">
        <v>1143</v>
      </c>
      <c r="C289" s="233" t="s">
        <v>1202</v>
      </c>
      <c r="D289" s="236" t="s">
        <v>1203</v>
      </c>
      <c r="E289" s="235">
        <v>9000</v>
      </c>
      <c r="F289" s="235">
        <v>9000</v>
      </c>
    </row>
    <row r="290" ht="28" customHeight="1" spans="1:6">
      <c r="A290" s="231" t="s">
        <v>1123</v>
      </c>
      <c r="B290" s="232" t="s">
        <v>1124</v>
      </c>
      <c r="C290" s="233" t="s">
        <v>1202</v>
      </c>
      <c r="D290" s="236" t="s">
        <v>1203</v>
      </c>
      <c r="E290" s="235">
        <v>9000</v>
      </c>
      <c r="F290" s="235">
        <v>9000</v>
      </c>
    </row>
    <row r="291" ht="28" customHeight="1" spans="1:6">
      <c r="A291" s="231" t="s">
        <v>1204</v>
      </c>
      <c r="B291" s="232" t="s">
        <v>1205</v>
      </c>
      <c r="C291" s="233" t="s">
        <v>1202</v>
      </c>
      <c r="D291" s="236" t="s">
        <v>1203</v>
      </c>
      <c r="E291" s="235">
        <v>12000</v>
      </c>
      <c r="F291" s="235">
        <v>12000</v>
      </c>
    </row>
    <row r="292" ht="28" customHeight="1" spans="1:6">
      <c r="A292" s="231" t="s">
        <v>1125</v>
      </c>
      <c r="B292" s="232" t="s">
        <v>1126</v>
      </c>
      <c r="C292" s="233" t="s">
        <v>1202</v>
      </c>
      <c r="D292" s="236" t="s">
        <v>1203</v>
      </c>
      <c r="E292" s="235">
        <v>33541</v>
      </c>
      <c r="F292" s="235">
        <v>33541</v>
      </c>
    </row>
    <row r="293" ht="28" customHeight="1" spans="1:6">
      <c r="A293" s="231" t="s">
        <v>1127</v>
      </c>
      <c r="B293" s="232" t="s">
        <v>1128</v>
      </c>
      <c r="C293" s="233" t="s">
        <v>1202</v>
      </c>
      <c r="D293" s="236" t="s">
        <v>1203</v>
      </c>
      <c r="E293" s="235">
        <v>40000</v>
      </c>
      <c r="F293" s="235">
        <v>40000</v>
      </c>
    </row>
    <row r="294" ht="28" customHeight="1" spans="1:6">
      <c r="A294" s="231" t="s">
        <v>1129</v>
      </c>
      <c r="B294" s="232" t="s">
        <v>1130</v>
      </c>
      <c r="C294" s="233" t="s">
        <v>1202</v>
      </c>
      <c r="D294" s="236" t="s">
        <v>1203</v>
      </c>
      <c r="E294" s="235">
        <v>226000</v>
      </c>
      <c r="F294" s="235">
        <v>226000</v>
      </c>
    </row>
    <row r="295" ht="28" customHeight="1" spans="1:6">
      <c r="A295" s="231" t="s">
        <v>1131</v>
      </c>
      <c r="B295" s="232" t="s">
        <v>1132</v>
      </c>
      <c r="C295" s="233"/>
      <c r="D295" s="236"/>
      <c r="E295" s="235">
        <v>208470</v>
      </c>
      <c r="F295" s="235">
        <v>208470</v>
      </c>
    </row>
    <row r="296" ht="28" customHeight="1" spans="1:6">
      <c r="A296" s="231" t="s">
        <v>1133</v>
      </c>
      <c r="B296" s="232" t="s">
        <v>1134</v>
      </c>
      <c r="C296" s="233" t="s">
        <v>1202</v>
      </c>
      <c r="D296" s="236" t="s">
        <v>1203</v>
      </c>
      <c r="E296" s="235">
        <v>191142</v>
      </c>
      <c r="F296" s="235">
        <v>191142</v>
      </c>
    </row>
    <row r="297" ht="28" customHeight="1" spans="1:6">
      <c r="A297" s="231" t="s">
        <v>1135</v>
      </c>
      <c r="B297" s="232" t="s">
        <v>1136</v>
      </c>
      <c r="C297" s="233" t="s">
        <v>1202</v>
      </c>
      <c r="D297" s="236" t="s">
        <v>1203</v>
      </c>
      <c r="E297" s="235">
        <v>17328</v>
      </c>
      <c r="F297" s="235">
        <v>17328</v>
      </c>
    </row>
    <row r="298" ht="28" customHeight="1" spans="1:6">
      <c r="A298" s="231"/>
      <c r="B298" s="232"/>
      <c r="C298" s="233" t="s">
        <v>1206</v>
      </c>
      <c r="D298" s="236"/>
      <c r="E298" s="235">
        <v>2759829</v>
      </c>
      <c r="F298" s="235">
        <v>2759829</v>
      </c>
    </row>
    <row r="299" ht="28" customHeight="1" spans="1:6">
      <c r="A299" s="231" t="s">
        <v>1095</v>
      </c>
      <c r="B299" s="232" t="s">
        <v>1096</v>
      </c>
      <c r="C299" s="233"/>
      <c r="D299" s="236"/>
      <c r="E299" s="235">
        <v>2113025</v>
      </c>
      <c r="F299" s="235">
        <v>2113025</v>
      </c>
    </row>
    <row r="300" ht="28" customHeight="1" spans="1:6">
      <c r="A300" s="231" t="s">
        <v>1097</v>
      </c>
      <c r="B300" s="232" t="s">
        <v>1098</v>
      </c>
      <c r="C300" s="233" t="s">
        <v>1207</v>
      </c>
      <c r="D300" s="236" t="s">
        <v>1208</v>
      </c>
      <c r="E300" s="235">
        <v>1163256</v>
      </c>
      <c r="F300" s="235">
        <v>1163256</v>
      </c>
    </row>
    <row r="301" ht="28" customHeight="1" spans="1:6">
      <c r="A301" s="231" t="s">
        <v>1101</v>
      </c>
      <c r="B301" s="232" t="s">
        <v>1102</v>
      </c>
      <c r="C301" s="233" t="s">
        <v>1207</v>
      </c>
      <c r="D301" s="236" t="s">
        <v>1208</v>
      </c>
      <c r="E301" s="235">
        <v>286524</v>
      </c>
      <c r="F301" s="235">
        <v>286524</v>
      </c>
    </row>
    <row r="302" ht="28" customHeight="1" spans="1:6">
      <c r="A302" s="231" t="s">
        <v>1103</v>
      </c>
      <c r="B302" s="232" t="s">
        <v>1104</v>
      </c>
      <c r="C302" s="233" t="s">
        <v>1207</v>
      </c>
      <c r="D302" s="236" t="s">
        <v>1208</v>
      </c>
      <c r="E302" s="235">
        <v>96938</v>
      </c>
      <c r="F302" s="235">
        <v>96938</v>
      </c>
    </row>
    <row r="303" ht="28" customHeight="1" spans="1:6">
      <c r="A303" s="231" t="s">
        <v>1105</v>
      </c>
      <c r="B303" s="232" t="s">
        <v>1106</v>
      </c>
      <c r="C303" s="233" t="s">
        <v>1207</v>
      </c>
      <c r="D303" s="236" t="s">
        <v>1208</v>
      </c>
      <c r="E303" s="235">
        <v>289956</v>
      </c>
      <c r="F303" s="235">
        <v>289956</v>
      </c>
    </row>
    <row r="304" ht="28" customHeight="1" spans="1:6">
      <c r="A304" s="231" t="s">
        <v>1107</v>
      </c>
      <c r="B304" s="232" t="s">
        <v>1108</v>
      </c>
      <c r="C304" s="233" t="s">
        <v>1207</v>
      </c>
      <c r="D304" s="236" t="s">
        <v>1208</v>
      </c>
      <c r="E304" s="235">
        <v>86987</v>
      </c>
      <c r="F304" s="235">
        <v>86987</v>
      </c>
    </row>
    <row r="305" ht="28" customHeight="1" spans="1:6">
      <c r="A305" s="231" t="s">
        <v>1109</v>
      </c>
      <c r="B305" s="232" t="s">
        <v>1110</v>
      </c>
      <c r="C305" s="233" t="s">
        <v>1207</v>
      </c>
      <c r="D305" s="236" t="s">
        <v>1208</v>
      </c>
      <c r="E305" s="235">
        <v>44386</v>
      </c>
      <c r="F305" s="235">
        <v>44386</v>
      </c>
    </row>
    <row r="306" ht="28" customHeight="1" spans="1:6">
      <c r="A306" s="231" t="s">
        <v>1111</v>
      </c>
      <c r="B306" s="232" t="s">
        <v>1112</v>
      </c>
      <c r="C306" s="233" t="s">
        <v>1207</v>
      </c>
      <c r="D306" s="236" t="s">
        <v>1208</v>
      </c>
      <c r="E306" s="235">
        <v>144978</v>
      </c>
      <c r="F306" s="235">
        <v>144978</v>
      </c>
    </row>
    <row r="307" ht="28" customHeight="1" spans="1:6">
      <c r="A307" s="231" t="s">
        <v>1115</v>
      </c>
      <c r="B307" s="232" t="s">
        <v>1116</v>
      </c>
      <c r="C307" s="233"/>
      <c r="D307" s="236"/>
      <c r="E307" s="235">
        <v>427005</v>
      </c>
      <c r="F307" s="235">
        <v>427005</v>
      </c>
    </row>
    <row r="308" ht="28" customHeight="1" spans="1:6">
      <c r="A308" s="231" t="s">
        <v>1117</v>
      </c>
      <c r="B308" s="232" t="s">
        <v>1118</v>
      </c>
      <c r="C308" s="233" t="s">
        <v>1207</v>
      </c>
      <c r="D308" s="236" t="s">
        <v>1208</v>
      </c>
      <c r="E308" s="235">
        <v>45000</v>
      </c>
      <c r="F308" s="235">
        <v>45000</v>
      </c>
    </row>
    <row r="309" ht="28" customHeight="1" spans="1:6">
      <c r="A309" s="231" t="s">
        <v>1123</v>
      </c>
      <c r="B309" s="232" t="s">
        <v>1124</v>
      </c>
      <c r="C309" s="233" t="s">
        <v>1207</v>
      </c>
      <c r="D309" s="236" t="s">
        <v>1208</v>
      </c>
      <c r="E309" s="235">
        <v>70000</v>
      </c>
      <c r="F309" s="235">
        <v>70000</v>
      </c>
    </row>
    <row r="310" ht="28" customHeight="1" spans="1:6">
      <c r="A310" s="231" t="s">
        <v>1125</v>
      </c>
      <c r="B310" s="232" t="s">
        <v>1126</v>
      </c>
      <c r="C310" s="233" t="s">
        <v>1207</v>
      </c>
      <c r="D310" s="236" t="s">
        <v>1208</v>
      </c>
      <c r="E310" s="235">
        <v>36245</v>
      </c>
      <c r="F310" s="235">
        <v>36245</v>
      </c>
    </row>
    <row r="311" ht="28" customHeight="1" spans="1:6">
      <c r="A311" s="231" t="s">
        <v>1127</v>
      </c>
      <c r="B311" s="232" t="s">
        <v>1128</v>
      </c>
      <c r="C311" s="233" t="s">
        <v>1207</v>
      </c>
      <c r="D311" s="236" t="s">
        <v>1208</v>
      </c>
      <c r="E311" s="235">
        <v>40000</v>
      </c>
      <c r="F311" s="235">
        <v>40000</v>
      </c>
    </row>
    <row r="312" ht="28" customHeight="1" spans="1:6">
      <c r="A312" s="231" t="s">
        <v>1129</v>
      </c>
      <c r="B312" s="232" t="s">
        <v>1130</v>
      </c>
      <c r="C312" s="233" t="s">
        <v>1207</v>
      </c>
      <c r="D312" s="236" t="s">
        <v>1208</v>
      </c>
      <c r="E312" s="235">
        <v>235760</v>
      </c>
      <c r="F312" s="235">
        <v>235760</v>
      </c>
    </row>
    <row r="313" ht="28" customHeight="1" spans="1:6">
      <c r="A313" s="231" t="s">
        <v>1131</v>
      </c>
      <c r="B313" s="232" t="s">
        <v>1132</v>
      </c>
      <c r="C313" s="233"/>
      <c r="D313" s="236"/>
      <c r="E313" s="235">
        <v>219800</v>
      </c>
      <c r="F313" s="235">
        <v>219800</v>
      </c>
    </row>
    <row r="314" ht="28" customHeight="1" spans="1:6">
      <c r="A314" s="231" t="s">
        <v>1133</v>
      </c>
      <c r="B314" s="232" t="s">
        <v>1134</v>
      </c>
      <c r="C314" s="233" t="s">
        <v>1207</v>
      </c>
      <c r="D314" s="236" t="s">
        <v>1208</v>
      </c>
      <c r="E314" s="235">
        <v>189704</v>
      </c>
      <c r="F314" s="235">
        <v>189704</v>
      </c>
    </row>
    <row r="315" ht="28" customHeight="1" spans="1:6">
      <c r="A315" s="231" t="s">
        <v>1135</v>
      </c>
      <c r="B315" s="232" t="s">
        <v>1136</v>
      </c>
      <c r="C315" s="233" t="s">
        <v>1207</v>
      </c>
      <c r="D315" s="236" t="s">
        <v>1208</v>
      </c>
      <c r="E315" s="235">
        <v>30096</v>
      </c>
      <c r="F315" s="235">
        <v>30096</v>
      </c>
    </row>
    <row r="316" ht="28" customHeight="1" spans="1:6">
      <c r="A316" s="231"/>
      <c r="B316" s="232"/>
      <c r="C316" s="233" t="s">
        <v>1209</v>
      </c>
      <c r="D316" s="236"/>
      <c r="E316" s="235">
        <v>6423914</v>
      </c>
      <c r="F316" s="235">
        <v>6423914</v>
      </c>
    </row>
    <row r="317" ht="28" customHeight="1" spans="1:6">
      <c r="A317" s="231" t="s">
        <v>1095</v>
      </c>
      <c r="B317" s="232" t="s">
        <v>1096</v>
      </c>
      <c r="C317" s="233"/>
      <c r="D317" s="236"/>
      <c r="E317" s="235">
        <v>5417569</v>
      </c>
      <c r="F317" s="235">
        <v>5417569</v>
      </c>
    </row>
    <row r="318" ht="28" customHeight="1" spans="1:6">
      <c r="A318" s="231" t="s">
        <v>1097</v>
      </c>
      <c r="B318" s="232" t="s">
        <v>1098</v>
      </c>
      <c r="C318" s="233" t="s">
        <v>1210</v>
      </c>
      <c r="D318" s="236" t="s">
        <v>1211</v>
      </c>
      <c r="E318" s="235">
        <v>2748264</v>
      </c>
      <c r="F318" s="235">
        <v>2748264</v>
      </c>
    </row>
    <row r="319" ht="28" customHeight="1" spans="1:6">
      <c r="A319" s="231" t="s">
        <v>1101</v>
      </c>
      <c r="B319" s="232" t="s">
        <v>1102</v>
      </c>
      <c r="C319" s="233" t="s">
        <v>1210</v>
      </c>
      <c r="D319" s="236" t="s">
        <v>1211</v>
      </c>
      <c r="E319" s="235">
        <v>682644</v>
      </c>
      <c r="F319" s="235">
        <v>682644</v>
      </c>
    </row>
    <row r="320" ht="28" customHeight="1" spans="1:6">
      <c r="A320" s="231" t="s">
        <v>1103</v>
      </c>
      <c r="B320" s="232" t="s">
        <v>1104</v>
      </c>
      <c r="C320" s="233" t="s">
        <v>1210</v>
      </c>
      <c r="D320" s="236" t="s">
        <v>1211</v>
      </c>
      <c r="E320" s="235">
        <v>191478</v>
      </c>
      <c r="F320" s="235">
        <v>191478</v>
      </c>
    </row>
    <row r="321" ht="28" customHeight="1" spans="1:6">
      <c r="A321" s="231" t="s">
        <v>1147</v>
      </c>
      <c r="B321" s="232" t="s">
        <v>1148</v>
      </c>
      <c r="C321" s="233" t="s">
        <v>1210</v>
      </c>
      <c r="D321" s="236" t="s">
        <v>1211</v>
      </c>
      <c r="E321" s="235">
        <v>164976</v>
      </c>
      <c r="F321" s="235">
        <v>164976</v>
      </c>
    </row>
    <row r="322" ht="28" customHeight="1" spans="1:6">
      <c r="A322" s="231" t="s">
        <v>1105</v>
      </c>
      <c r="B322" s="232" t="s">
        <v>1106</v>
      </c>
      <c r="C322" s="233" t="s">
        <v>1210</v>
      </c>
      <c r="D322" s="236" t="s">
        <v>1211</v>
      </c>
      <c r="E322" s="235">
        <v>719177</v>
      </c>
      <c r="F322" s="235">
        <v>719177</v>
      </c>
    </row>
    <row r="323" ht="28" customHeight="1" spans="1:6">
      <c r="A323" s="231" t="s">
        <v>1107</v>
      </c>
      <c r="B323" s="232" t="s">
        <v>1108</v>
      </c>
      <c r="C323" s="233" t="s">
        <v>1210</v>
      </c>
      <c r="D323" s="236" t="s">
        <v>1211</v>
      </c>
      <c r="E323" s="235">
        <v>215753</v>
      </c>
      <c r="F323" s="235">
        <v>215753</v>
      </c>
    </row>
    <row r="324" ht="28" customHeight="1" spans="1:6">
      <c r="A324" s="231" t="s">
        <v>1109</v>
      </c>
      <c r="B324" s="232" t="s">
        <v>1110</v>
      </c>
      <c r="C324" s="233" t="s">
        <v>1210</v>
      </c>
      <c r="D324" s="236" t="s">
        <v>1211</v>
      </c>
      <c r="E324" s="235">
        <v>47689</v>
      </c>
      <c r="F324" s="235">
        <v>47689</v>
      </c>
    </row>
    <row r="325" ht="28" customHeight="1" spans="1:6">
      <c r="A325" s="231" t="s">
        <v>1111</v>
      </c>
      <c r="B325" s="232" t="s">
        <v>1112</v>
      </c>
      <c r="C325" s="233" t="s">
        <v>1210</v>
      </c>
      <c r="D325" s="236" t="s">
        <v>1211</v>
      </c>
      <c r="E325" s="235">
        <v>359588</v>
      </c>
      <c r="F325" s="235">
        <v>359588</v>
      </c>
    </row>
    <row r="326" ht="28" customHeight="1" spans="1:6">
      <c r="A326" s="231" t="s">
        <v>1113</v>
      </c>
      <c r="B326" s="232" t="s">
        <v>1114</v>
      </c>
      <c r="C326" s="233" t="s">
        <v>1210</v>
      </c>
      <c r="D326" s="236" t="s">
        <v>1211</v>
      </c>
      <c r="E326" s="235">
        <v>288000</v>
      </c>
      <c r="F326" s="235">
        <v>288000</v>
      </c>
    </row>
    <row r="327" ht="28" customHeight="1" spans="1:6">
      <c r="A327" s="231" t="s">
        <v>1115</v>
      </c>
      <c r="B327" s="232" t="s">
        <v>1116</v>
      </c>
      <c r="C327" s="233"/>
      <c r="D327" s="236"/>
      <c r="E327" s="235">
        <v>943417</v>
      </c>
      <c r="F327" s="235">
        <v>943417</v>
      </c>
    </row>
    <row r="328" ht="28" customHeight="1" spans="1:6">
      <c r="A328" s="231" t="s">
        <v>1117</v>
      </c>
      <c r="B328" s="232" t="s">
        <v>1118</v>
      </c>
      <c r="C328" s="233" t="s">
        <v>1210</v>
      </c>
      <c r="D328" s="236" t="s">
        <v>1211</v>
      </c>
      <c r="E328" s="235">
        <v>100000</v>
      </c>
      <c r="F328" s="235">
        <v>100000</v>
      </c>
    </row>
    <row r="329" ht="28" customHeight="1" spans="1:6">
      <c r="A329" s="231" t="s">
        <v>1119</v>
      </c>
      <c r="B329" s="232" t="s">
        <v>1120</v>
      </c>
      <c r="C329" s="233" t="s">
        <v>1210</v>
      </c>
      <c r="D329" s="236" t="s">
        <v>1211</v>
      </c>
      <c r="E329" s="235">
        <v>80000</v>
      </c>
      <c r="F329" s="235">
        <v>80000</v>
      </c>
    </row>
    <row r="330" ht="28" customHeight="1" spans="1:6">
      <c r="A330" s="231" t="s">
        <v>1151</v>
      </c>
      <c r="B330" s="232" t="s">
        <v>1152</v>
      </c>
      <c r="C330" s="233" t="s">
        <v>1210</v>
      </c>
      <c r="D330" s="236" t="s">
        <v>1211</v>
      </c>
      <c r="E330" s="235">
        <v>10000</v>
      </c>
      <c r="F330" s="235">
        <v>10000</v>
      </c>
    </row>
    <row r="331" ht="28" customHeight="1" spans="1:6">
      <c r="A331" s="231" t="s">
        <v>1159</v>
      </c>
      <c r="B331" s="232" t="s">
        <v>1160</v>
      </c>
      <c r="C331" s="233" t="s">
        <v>1210</v>
      </c>
      <c r="D331" s="236" t="s">
        <v>1211</v>
      </c>
      <c r="E331" s="235">
        <v>30000</v>
      </c>
      <c r="F331" s="235">
        <v>30000</v>
      </c>
    </row>
    <row r="332" ht="28" customHeight="1" spans="1:6">
      <c r="A332" s="231" t="s">
        <v>1140</v>
      </c>
      <c r="B332" s="232" t="s">
        <v>1141</v>
      </c>
      <c r="C332" s="233" t="s">
        <v>1210</v>
      </c>
      <c r="D332" s="236" t="s">
        <v>1211</v>
      </c>
      <c r="E332" s="235">
        <v>30000</v>
      </c>
      <c r="F332" s="235">
        <v>30000</v>
      </c>
    </row>
    <row r="333" ht="28" customHeight="1" spans="1:6">
      <c r="A333" s="231" t="s">
        <v>1125</v>
      </c>
      <c r="B333" s="232" t="s">
        <v>1126</v>
      </c>
      <c r="C333" s="233" t="s">
        <v>1210</v>
      </c>
      <c r="D333" s="236" t="s">
        <v>1211</v>
      </c>
      <c r="E333" s="235">
        <v>89897</v>
      </c>
      <c r="F333" s="235">
        <v>89897</v>
      </c>
    </row>
    <row r="334" ht="28" customHeight="1" spans="1:6">
      <c r="A334" s="231" t="s">
        <v>1127</v>
      </c>
      <c r="B334" s="232" t="s">
        <v>1128</v>
      </c>
      <c r="C334" s="233" t="s">
        <v>1210</v>
      </c>
      <c r="D334" s="236" t="s">
        <v>1211</v>
      </c>
      <c r="E334" s="235">
        <v>120000</v>
      </c>
      <c r="F334" s="235">
        <v>120000</v>
      </c>
    </row>
    <row r="335" ht="28" customHeight="1" spans="1:6">
      <c r="A335" s="231" t="s">
        <v>1129</v>
      </c>
      <c r="B335" s="232" t="s">
        <v>1130</v>
      </c>
      <c r="C335" s="233" t="s">
        <v>1210</v>
      </c>
      <c r="D335" s="236" t="s">
        <v>1211</v>
      </c>
      <c r="E335" s="235">
        <v>483520</v>
      </c>
      <c r="F335" s="235">
        <v>483520</v>
      </c>
    </row>
    <row r="336" ht="28" customHeight="1" spans="1:6">
      <c r="A336" s="231" t="s">
        <v>1131</v>
      </c>
      <c r="B336" s="232" t="s">
        <v>1132</v>
      </c>
      <c r="C336" s="233"/>
      <c r="D336" s="236"/>
      <c r="E336" s="235">
        <v>62928</v>
      </c>
      <c r="F336" s="235">
        <v>62928</v>
      </c>
    </row>
    <row r="337" ht="28" customHeight="1" spans="1:6">
      <c r="A337" s="231" t="s">
        <v>1135</v>
      </c>
      <c r="B337" s="232" t="s">
        <v>1136</v>
      </c>
      <c r="C337" s="233" t="s">
        <v>1210</v>
      </c>
      <c r="D337" s="236" t="s">
        <v>1211</v>
      </c>
      <c r="E337" s="235">
        <v>62928</v>
      </c>
      <c r="F337" s="235">
        <v>62928</v>
      </c>
    </row>
    <row r="338" ht="28" customHeight="1" spans="1:6">
      <c r="A338" s="231"/>
      <c r="B338" s="232"/>
      <c r="C338" s="233" t="s">
        <v>1212</v>
      </c>
      <c r="D338" s="236"/>
      <c r="E338" s="235">
        <v>3245394</v>
      </c>
      <c r="F338" s="235">
        <v>2678994</v>
      </c>
    </row>
    <row r="339" ht="28" customHeight="1" spans="1:6">
      <c r="A339" s="231" t="s">
        <v>1095</v>
      </c>
      <c r="B339" s="232" t="s">
        <v>1096</v>
      </c>
      <c r="C339" s="233"/>
      <c r="D339" s="236"/>
      <c r="E339" s="235">
        <v>2867536</v>
      </c>
      <c r="F339" s="235">
        <v>2301136</v>
      </c>
    </row>
    <row r="340" ht="28" customHeight="1" spans="1:6">
      <c r="A340" s="231" t="s">
        <v>1097</v>
      </c>
      <c r="B340" s="232" t="s">
        <v>1098</v>
      </c>
      <c r="C340" s="233" t="s">
        <v>1213</v>
      </c>
      <c r="D340" s="236" t="s">
        <v>1214</v>
      </c>
      <c r="E340" s="235">
        <v>1286988</v>
      </c>
      <c r="F340" s="235">
        <v>1196988</v>
      </c>
    </row>
    <row r="341" ht="28" customHeight="1" spans="1:6">
      <c r="A341" s="231" t="s">
        <v>1101</v>
      </c>
      <c r="B341" s="232" t="s">
        <v>1102</v>
      </c>
      <c r="C341" s="233" t="s">
        <v>1213</v>
      </c>
      <c r="D341" s="236" t="s">
        <v>1214</v>
      </c>
      <c r="E341" s="235">
        <v>845616</v>
      </c>
      <c r="F341" s="235">
        <v>399216</v>
      </c>
    </row>
    <row r="342" ht="28" customHeight="1" spans="1:6">
      <c r="A342" s="231" t="s">
        <v>1103</v>
      </c>
      <c r="B342" s="232" t="s">
        <v>1104</v>
      </c>
      <c r="C342" s="233" t="s">
        <v>1213</v>
      </c>
      <c r="D342" s="236" t="s">
        <v>1214</v>
      </c>
      <c r="E342" s="235">
        <v>99749</v>
      </c>
      <c r="F342" s="235">
        <v>99749</v>
      </c>
    </row>
    <row r="343" ht="28" customHeight="1" spans="1:6">
      <c r="A343" s="231" t="s">
        <v>1105</v>
      </c>
      <c r="B343" s="232" t="s">
        <v>1106</v>
      </c>
      <c r="C343" s="233" t="s">
        <v>1213</v>
      </c>
      <c r="D343" s="236" t="s">
        <v>1214</v>
      </c>
      <c r="E343" s="235">
        <v>349241</v>
      </c>
      <c r="F343" s="235">
        <v>319241</v>
      </c>
    </row>
    <row r="344" ht="28" customHeight="1" spans="1:6">
      <c r="A344" s="231" t="s">
        <v>1107</v>
      </c>
      <c r="B344" s="232" t="s">
        <v>1108</v>
      </c>
      <c r="C344" s="233" t="s">
        <v>1213</v>
      </c>
      <c r="D344" s="236" t="s">
        <v>1214</v>
      </c>
      <c r="E344" s="235">
        <v>95772</v>
      </c>
      <c r="F344" s="235">
        <v>95772</v>
      </c>
    </row>
    <row r="345" ht="28" customHeight="1" spans="1:6">
      <c r="A345" s="231" t="s">
        <v>1109</v>
      </c>
      <c r="B345" s="232" t="s">
        <v>1110</v>
      </c>
      <c r="C345" s="233" t="s">
        <v>1213</v>
      </c>
      <c r="D345" s="236" t="s">
        <v>1214</v>
      </c>
      <c r="E345" s="235">
        <v>30550</v>
      </c>
      <c r="F345" s="235">
        <v>30550</v>
      </c>
    </row>
    <row r="346" ht="28" customHeight="1" spans="1:6">
      <c r="A346" s="231" t="s">
        <v>1111</v>
      </c>
      <c r="B346" s="232" t="s">
        <v>1112</v>
      </c>
      <c r="C346" s="233" t="s">
        <v>1213</v>
      </c>
      <c r="D346" s="236" t="s">
        <v>1214</v>
      </c>
      <c r="E346" s="235">
        <v>159620</v>
      </c>
      <c r="F346" s="235">
        <v>159620</v>
      </c>
    </row>
    <row r="347" ht="28" customHeight="1" spans="1:6">
      <c r="A347" s="231" t="s">
        <v>1115</v>
      </c>
      <c r="B347" s="232" t="s">
        <v>1116</v>
      </c>
      <c r="C347" s="233"/>
      <c r="D347" s="236"/>
      <c r="E347" s="235">
        <v>349585</v>
      </c>
      <c r="F347" s="235">
        <v>349585</v>
      </c>
    </row>
    <row r="348" ht="28" customHeight="1" spans="1:6">
      <c r="A348" s="231" t="s">
        <v>1117</v>
      </c>
      <c r="B348" s="232" t="s">
        <v>1118</v>
      </c>
      <c r="C348" s="233" t="s">
        <v>1213</v>
      </c>
      <c r="D348" s="236" t="s">
        <v>1214</v>
      </c>
      <c r="E348" s="235">
        <v>55300</v>
      </c>
      <c r="F348" s="235">
        <v>55300</v>
      </c>
    </row>
    <row r="349" ht="28" customHeight="1" spans="1:6">
      <c r="A349" s="231" t="s">
        <v>1151</v>
      </c>
      <c r="B349" s="232" t="s">
        <v>1152</v>
      </c>
      <c r="C349" s="233" t="s">
        <v>1213</v>
      </c>
      <c r="D349" s="236" t="s">
        <v>1214</v>
      </c>
      <c r="E349" s="235">
        <v>10000</v>
      </c>
      <c r="F349" s="235">
        <v>10000</v>
      </c>
    </row>
    <row r="350" ht="28" customHeight="1" spans="1:6">
      <c r="A350" s="231" t="s">
        <v>1123</v>
      </c>
      <c r="B350" s="232" t="s">
        <v>1124</v>
      </c>
      <c r="C350" s="233" t="s">
        <v>1213</v>
      </c>
      <c r="D350" s="236" t="s">
        <v>1214</v>
      </c>
      <c r="E350" s="235">
        <v>2700</v>
      </c>
      <c r="F350" s="235">
        <v>2700</v>
      </c>
    </row>
    <row r="351" ht="28" customHeight="1" spans="1:6">
      <c r="A351" s="231" t="s">
        <v>1125</v>
      </c>
      <c r="B351" s="232" t="s">
        <v>1126</v>
      </c>
      <c r="C351" s="233" t="s">
        <v>1213</v>
      </c>
      <c r="D351" s="236" t="s">
        <v>1214</v>
      </c>
      <c r="E351" s="235">
        <v>39905</v>
      </c>
      <c r="F351" s="235">
        <v>39905</v>
      </c>
    </row>
    <row r="352" ht="28" customHeight="1" spans="1:6">
      <c r="A352" s="231" t="s">
        <v>1129</v>
      </c>
      <c r="B352" s="232" t="s">
        <v>1130</v>
      </c>
      <c r="C352" s="233" t="s">
        <v>1213</v>
      </c>
      <c r="D352" s="236" t="s">
        <v>1214</v>
      </c>
      <c r="E352" s="235">
        <v>241680</v>
      </c>
      <c r="F352" s="235">
        <v>241680</v>
      </c>
    </row>
    <row r="353" ht="28" customHeight="1" spans="1:6">
      <c r="A353" s="231" t="s">
        <v>1131</v>
      </c>
      <c r="B353" s="232" t="s">
        <v>1132</v>
      </c>
      <c r="C353" s="233"/>
      <c r="D353" s="236"/>
      <c r="E353" s="235">
        <v>28272</v>
      </c>
      <c r="F353" s="235">
        <v>28272</v>
      </c>
    </row>
    <row r="354" ht="28" customHeight="1" spans="1:6">
      <c r="A354" s="231" t="s">
        <v>1135</v>
      </c>
      <c r="B354" s="232" t="s">
        <v>1136</v>
      </c>
      <c r="C354" s="233" t="s">
        <v>1213</v>
      </c>
      <c r="D354" s="236" t="s">
        <v>1214</v>
      </c>
      <c r="E354" s="235">
        <v>28272</v>
      </c>
      <c r="F354" s="235">
        <v>28272</v>
      </c>
    </row>
    <row r="355" ht="28" customHeight="1" spans="1:6">
      <c r="A355" s="231"/>
      <c r="B355" s="232"/>
      <c r="C355" s="233" t="s">
        <v>1215</v>
      </c>
      <c r="D355" s="236"/>
      <c r="E355" s="235">
        <v>1550104</v>
      </c>
      <c r="F355" s="235">
        <v>1550104</v>
      </c>
    </row>
    <row r="356" ht="28" customHeight="1" spans="1:6">
      <c r="A356" s="231" t="s">
        <v>1095</v>
      </c>
      <c r="B356" s="232" t="s">
        <v>1096</v>
      </c>
      <c r="C356" s="233"/>
      <c r="D356" s="236"/>
      <c r="E356" s="235">
        <v>1475023</v>
      </c>
      <c r="F356" s="235">
        <v>1475023</v>
      </c>
    </row>
    <row r="357" ht="28" customHeight="1" spans="1:6">
      <c r="A357" s="231" t="s">
        <v>1097</v>
      </c>
      <c r="B357" s="232" t="s">
        <v>1098</v>
      </c>
      <c r="C357" s="233" t="s">
        <v>1216</v>
      </c>
      <c r="D357" s="236" t="s">
        <v>1217</v>
      </c>
      <c r="E357" s="235">
        <v>733728</v>
      </c>
      <c r="F357" s="235">
        <v>733728</v>
      </c>
    </row>
    <row r="358" ht="28" customHeight="1" spans="1:6">
      <c r="A358" s="231" t="s">
        <v>1101</v>
      </c>
      <c r="B358" s="232" t="s">
        <v>1102</v>
      </c>
      <c r="C358" s="233" t="s">
        <v>1216</v>
      </c>
      <c r="D358" s="236" t="s">
        <v>1217</v>
      </c>
      <c r="E358" s="235">
        <v>85512</v>
      </c>
      <c r="F358" s="235">
        <v>85512</v>
      </c>
    </row>
    <row r="359" ht="28" customHeight="1" spans="1:6">
      <c r="A359" s="231" t="s">
        <v>1147</v>
      </c>
      <c r="B359" s="232" t="s">
        <v>1148</v>
      </c>
      <c r="C359" s="233" t="s">
        <v>1216</v>
      </c>
      <c r="D359" s="236" t="s">
        <v>1217</v>
      </c>
      <c r="E359" s="235">
        <v>264012</v>
      </c>
      <c r="F359" s="235">
        <v>264012</v>
      </c>
    </row>
    <row r="360" ht="28" customHeight="1" spans="1:6">
      <c r="A360" s="231" t="s">
        <v>1105</v>
      </c>
      <c r="B360" s="232" t="s">
        <v>1106</v>
      </c>
      <c r="C360" s="233" t="s">
        <v>1216</v>
      </c>
      <c r="D360" s="236" t="s">
        <v>1217</v>
      </c>
      <c r="E360" s="235">
        <v>216650</v>
      </c>
      <c r="F360" s="235">
        <v>216650</v>
      </c>
    </row>
    <row r="361" ht="28" customHeight="1" spans="1:6">
      <c r="A361" s="231" t="s">
        <v>1107</v>
      </c>
      <c r="B361" s="232" t="s">
        <v>1108</v>
      </c>
      <c r="C361" s="233" t="s">
        <v>1216</v>
      </c>
      <c r="D361" s="236" t="s">
        <v>1217</v>
      </c>
      <c r="E361" s="235">
        <v>64995</v>
      </c>
      <c r="F361" s="235">
        <v>64995</v>
      </c>
    </row>
    <row r="362" ht="28" customHeight="1" spans="1:6">
      <c r="A362" s="231" t="s">
        <v>1109</v>
      </c>
      <c r="B362" s="232" t="s">
        <v>1110</v>
      </c>
      <c r="C362" s="233" t="s">
        <v>1216</v>
      </c>
      <c r="D362" s="236" t="s">
        <v>1217</v>
      </c>
      <c r="E362" s="235">
        <v>1800</v>
      </c>
      <c r="F362" s="235">
        <v>1800</v>
      </c>
    </row>
    <row r="363" ht="28" customHeight="1" spans="1:6">
      <c r="A363" s="231" t="s">
        <v>1111</v>
      </c>
      <c r="B363" s="232" t="s">
        <v>1112</v>
      </c>
      <c r="C363" s="233" t="s">
        <v>1216</v>
      </c>
      <c r="D363" s="236" t="s">
        <v>1217</v>
      </c>
      <c r="E363" s="235">
        <v>108325</v>
      </c>
      <c r="F363" s="235">
        <v>108325</v>
      </c>
    </row>
    <row r="364" ht="28" customHeight="1" spans="1:6">
      <c r="A364" s="231" t="s">
        <v>1115</v>
      </c>
      <c r="B364" s="232" t="s">
        <v>1116</v>
      </c>
      <c r="C364" s="233"/>
      <c r="D364" s="236"/>
      <c r="E364" s="235">
        <v>75081</v>
      </c>
      <c r="F364" s="235">
        <v>75081</v>
      </c>
    </row>
    <row r="365" ht="28" customHeight="1" spans="1:6">
      <c r="A365" s="231" t="s">
        <v>1117</v>
      </c>
      <c r="B365" s="232" t="s">
        <v>1118</v>
      </c>
      <c r="C365" s="233" t="s">
        <v>1216</v>
      </c>
      <c r="D365" s="236" t="s">
        <v>1217</v>
      </c>
      <c r="E365" s="235">
        <v>46000</v>
      </c>
      <c r="F365" s="235">
        <v>46000</v>
      </c>
    </row>
    <row r="366" ht="28" customHeight="1" spans="1:6">
      <c r="A366" s="231" t="s">
        <v>1119</v>
      </c>
      <c r="B366" s="232" t="s">
        <v>1120</v>
      </c>
      <c r="C366" s="233" t="s">
        <v>1216</v>
      </c>
      <c r="D366" s="236" t="s">
        <v>1217</v>
      </c>
      <c r="E366" s="235">
        <v>2000</v>
      </c>
      <c r="F366" s="235">
        <v>2000</v>
      </c>
    </row>
    <row r="367" ht="28" customHeight="1" spans="1:6">
      <c r="A367" s="231" t="s">
        <v>1125</v>
      </c>
      <c r="B367" s="232" t="s">
        <v>1126</v>
      </c>
      <c r="C367" s="233" t="s">
        <v>1216</v>
      </c>
      <c r="D367" s="236" t="s">
        <v>1217</v>
      </c>
      <c r="E367" s="235">
        <v>27081</v>
      </c>
      <c r="F367" s="235">
        <v>27081</v>
      </c>
    </row>
    <row r="368" ht="28" customHeight="1" spans="1:6">
      <c r="A368" s="231"/>
      <c r="B368" s="232"/>
      <c r="C368" s="233" t="s">
        <v>1218</v>
      </c>
      <c r="D368" s="236"/>
      <c r="E368" s="235">
        <v>742382</v>
      </c>
      <c r="F368" s="235">
        <v>742382</v>
      </c>
    </row>
    <row r="369" ht="28" customHeight="1" spans="1:6">
      <c r="A369" s="231" t="s">
        <v>1095</v>
      </c>
      <c r="B369" s="232" t="s">
        <v>1096</v>
      </c>
      <c r="C369" s="233"/>
      <c r="D369" s="236"/>
      <c r="E369" s="235">
        <v>729063</v>
      </c>
      <c r="F369" s="235">
        <v>729063</v>
      </c>
    </row>
    <row r="370" ht="28" customHeight="1" spans="1:6">
      <c r="A370" s="231" t="s">
        <v>1097</v>
      </c>
      <c r="B370" s="232" t="s">
        <v>1098</v>
      </c>
      <c r="C370" s="233" t="s">
        <v>1219</v>
      </c>
      <c r="D370" s="236" t="s">
        <v>1220</v>
      </c>
      <c r="E370" s="235">
        <v>414120</v>
      </c>
      <c r="F370" s="235">
        <v>414120</v>
      </c>
    </row>
    <row r="371" ht="28" customHeight="1" spans="1:6">
      <c r="A371" s="231" t="s">
        <v>1101</v>
      </c>
      <c r="B371" s="232" t="s">
        <v>1102</v>
      </c>
      <c r="C371" s="233" t="s">
        <v>1219</v>
      </c>
      <c r="D371" s="236" t="s">
        <v>1220</v>
      </c>
      <c r="E371" s="235">
        <v>4896</v>
      </c>
      <c r="F371" s="235">
        <v>4896</v>
      </c>
    </row>
    <row r="372" ht="28" customHeight="1" spans="1:6">
      <c r="A372" s="231" t="s">
        <v>1147</v>
      </c>
      <c r="B372" s="232" t="s">
        <v>1148</v>
      </c>
      <c r="C372" s="233" t="s">
        <v>1219</v>
      </c>
      <c r="D372" s="236" t="s">
        <v>1220</v>
      </c>
      <c r="E372" s="235">
        <v>113748</v>
      </c>
      <c r="F372" s="235">
        <v>113748</v>
      </c>
    </row>
    <row r="373" ht="28" customHeight="1" spans="1:6">
      <c r="A373" s="231" t="s">
        <v>1105</v>
      </c>
      <c r="B373" s="232" t="s">
        <v>1106</v>
      </c>
      <c r="C373" s="233" t="s">
        <v>1219</v>
      </c>
      <c r="D373" s="236" t="s">
        <v>1220</v>
      </c>
      <c r="E373" s="235">
        <v>106553</v>
      </c>
      <c r="F373" s="235">
        <v>106553</v>
      </c>
    </row>
    <row r="374" ht="28" customHeight="1" spans="1:6">
      <c r="A374" s="231" t="s">
        <v>1107</v>
      </c>
      <c r="B374" s="232" t="s">
        <v>1108</v>
      </c>
      <c r="C374" s="233" t="s">
        <v>1219</v>
      </c>
      <c r="D374" s="236" t="s">
        <v>1220</v>
      </c>
      <c r="E374" s="235">
        <v>31966</v>
      </c>
      <c r="F374" s="235">
        <v>31966</v>
      </c>
    </row>
    <row r="375" ht="28" customHeight="1" spans="1:6">
      <c r="A375" s="231" t="s">
        <v>1109</v>
      </c>
      <c r="B375" s="232" t="s">
        <v>1110</v>
      </c>
      <c r="C375" s="233" t="s">
        <v>1219</v>
      </c>
      <c r="D375" s="236" t="s">
        <v>1220</v>
      </c>
      <c r="E375" s="235">
        <v>4504</v>
      </c>
      <c r="F375" s="235">
        <v>4504</v>
      </c>
    </row>
    <row r="376" ht="28" customHeight="1" spans="1:6">
      <c r="A376" s="231" t="s">
        <v>1111</v>
      </c>
      <c r="B376" s="232" t="s">
        <v>1112</v>
      </c>
      <c r="C376" s="233" t="s">
        <v>1219</v>
      </c>
      <c r="D376" s="236" t="s">
        <v>1220</v>
      </c>
      <c r="E376" s="235">
        <v>53276</v>
      </c>
      <c r="F376" s="235">
        <v>53276</v>
      </c>
    </row>
    <row r="377" ht="28" customHeight="1" spans="1:6">
      <c r="A377" s="231" t="s">
        <v>1115</v>
      </c>
      <c r="B377" s="232" t="s">
        <v>1116</v>
      </c>
      <c r="C377" s="233"/>
      <c r="D377" s="236"/>
      <c r="E377" s="235">
        <v>13319</v>
      </c>
      <c r="F377" s="235">
        <v>13319</v>
      </c>
    </row>
    <row r="378" ht="28" customHeight="1" spans="1:6">
      <c r="A378" s="231" t="s">
        <v>1125</v>
      </c>
      <c r="B378" s="232" t="s">
        <v>1126</v>
      </c>
      <c r="C378" s="233" t="s">
        <v>1219</v>
      </c>
      <c r="D378" s="236" t="s">
        <v>1220</v>
      </c>
      <c r="E378" s="235">
        <v>13319</v>
      </c>
      <c r="F378" s="235">
        <v>13319</v>
      </c>
    </row>
    <row r="379" ht="28" customHeight="1" spans="1:6">
      <c r="A379" s="231"/>
      <c r="B379" s="232"/>
      <c r="C379" s="233" t="s">
        <v>1221</v>
      </c>
      <c r="D379" s="236"/>
      <c r="E379" s="235">
        <v>21907235</v>
      </c>
      <c r="F379" s="235">
        <v>21907235</v>
      </c>
    </row>
    <row r="380" ht="28" customHeight="1" spans="1:6">
      <c r="A380" s="231" t="s">
        <v>1095</v>
      </c>
      <c r="B380" s="232" t="s">
        <v>1096</v>
      </c>
      <c r="C380" s="233"/>
      <c r="D380" s="236"/>
      <c r="E380" s="235">
        <v>19717661</v>
      </c>
      <c r="F380" s="235">
        <v>19717661</v>
      </c>
    </row>
    <row r="381" ht="28" customHeight="1" spans="1:6">
      <c r="A381" s="231" t="s">
        <v>1097</v>
      </c>
      <c r="B381" s="232" t="s">
        <v>1098</v>
      </c>
      <c r="C381" s="233" t="s">
        <v>1222</v>
      </c>
      <c r="D381" s="236" t="s">
        <v>1223</v>
      </c>
      <c r="E381" s="235">
        <v>9128880</v>
      </c>
      <c r="F381" s="235">
        <v>9128880</v>
      </c>
    </row>
    <row r="382" ht="28" customHeight="1" spans="1:6">
      <c r="A382" s="231" t="s">
        <v>1101</v>
      </c>
      <c r="B382" s="232" t="s">
        <v>1102</v>
      </c>
      <c r="C382" s="233" t="s">
        <v>1222</v>
      </c>
      <c r="D382" s="236" t="s">
        <v>1223</v>
      </c>
      <c r="E382" s="235">
        <v>892392</v>
      </c>
      <c r="F382" s="235">
        <v>892392</v>
      </c>
    </row>
    <row r="383" ht="28" customHeight="1" spans="1:6">
      <c r="A383" s="231" t="s">
        <v>1103</v>
      </c>
      <c r="B383" s="232" t="s">
        <v>1104</v>
      </c>
      <c r="C383" s="233" t="s">
        <v>1222</v>
      </c>
      <c r="D383" s="236" t="s">
        <v>1223</v>
      </c>
      <c r="E383" s="235">
        <v>243641</v>
      </c>
      <c r="F383" s="235">
        <v>243641</v>
      </c>
    </row>
    <row r="384" ht="28" customHeight="1" spans="1:6">
      <c r="A384" s="231" t="s">
        <v>1147</v>
      </c>
      <c r="B384" s="232" t="s">
        <v>1148</v>
      </c>
      <c r="C384" s="233" t="s">
        <v>1222</v>
      </c>
      <c r="D384" s="236" t="s">
        <v>1223</v>
      </c>
      <c r="E384" s="235">
        <v>2075448</v>
      </c>
      <c r="F384" s="235">
        <v>2075448</v>
      </c>
    </row>
    <row r="385" ht="28" customHeight="1" spans="1:6">
      <c r="A385" s="231" t="s">
        <v>1105</v>
      </c>
      <c r="B385" s="232" t="s">
        <v>1106</v>
      </c>
      <c r="C385" s="233" t="s">
        <v>1222</v>
      </c>
      <c r="D385" s="236" t="s">
        <v>1223</v>
      </c>
      <c r="E385" s="235">
        <v>2419344</v>
      </c>
      <c r="F385" s="235">
        <v>2419344</v>
      </c>
    </row>
    <row r="386" ht="28" customHeight="1" spans="1:6">
      <c r="A386" s="231" t="s">
        <v>1107</v>
      </c>
      <c r="B386" s="232" t="s">
        <v>1108</v>
      </c>
      <c r="C386" s="233" t="s">
        <v>1222</v>
      </c>
      <c r="D386" s="236" t="s">
        <v>1223</v>
      </c>
      <c r="E386" s="235">
        <v>725803</v>
      </c>
      <c r="F386" s="235">
        <v>725803</v>
      </c>
    </row>
    <row r="387" ht="28" customHeight="1" spans="1:6">
      <c r="A387" s="231" t="s">
        <v>1109</v>
      </c>
      <c r="B387" s="232" t="s">
        <v>1110</v>
      </c>
      <c r="C387" s="233" t="s">
        <v>1222</v>
      </c>
      <c r="D387" s="236" t="s">
        <v>1223</v>
      </c>
      <c r="E387" s="235">
        <v>244480</v>
      </c>
      <c r="F387" s="235">
        <v>244480</v>
      </c>
    </row>
    <row r="388" ht="28" customHeight="1" spans="1:6">
      <c r="A388" s="231" t="s">
        <v>1111</v>
      </c>
      <c r="B388" s="232" t="s">
        <v>1112</v>
      </c>
      <c r="C388" s="233" t="s">
        <v>1222</v>
      </c>
      <c r="D388" s="236" t="s">
        <v>1223</v>
      </c>
      <c r="E388" s="235">
        <v>1209672</v>
      </c>
      <c r="F388" s="235">
        <v>1209672</v>
      </c>
    </row>
    <row r="389" ht="28" customHeight="1" spans="1:6">
      <c r="A389" s="231" t="s">
        <v>1113</v>
      </c>
      <c r="B389" s="232" t="s">
        <v>1114</v>
      </c>
      <c r="C389" s="233" t="s">
        <v>1222</v>
      </c>
      <c r="D389" s="236" t="s">
        <v>1223</v>
      </c>
      <c r="E389" s="235">
        <v>2778000</v>
      </c>
      <c r="F389" s="235">
        <v>2778000</v>
      </c>
    </row>
    <row r="390" ht="28" customHeight="1" spans="1:6">
      <c r="A390" s="231" t="s">
        <v>1115</v>
      </c>
      <c r="B390" s="232" t="s">
        <v>1116</v>
      </c>
      <c r="C390" s="233"/>
      <c r="D390" s="236"/>
      <c r="E390" s="235">
        <v>1920058</v>
      </c>
      <c r="F390" s="235">
        <v>1920058</v>
      </c>
    </row>
    <row r="391" ht="28" customHeight="1" spans="1:6">
      <c r="A391" s="231" t="s">
        <v>1117</v>
      </c>
      <c r="B391" s="232" t="s">
        <v>1118</v>
      </c>
      <c r="C391" s="233" t="s">
        <v>1222</v>
      </c>
      <c r="D391" s="236" t="s">
        <v>1223</v>
      </c>
      <c r="E391" s="235">
        <v>541000</v>
      </c>
      <c r="F391" s="235">
        <v>541000</v>
      </c>
    </row>
    <row r="392" ht="28" customHeight="1" spans="1:6">
      <c r="A392" s="231" t="s">
        <v>1119</v>
      </c>
      <c r="B392" s="232" t="s">
        <v>1120</v>
      </c>
      <c r="C392" s="233" t="s">
        <v>1222</v>
      </c>
      <c r="D392" s="236" t="s">
        <v>1223</v>
      </c>
      <c r="E392" s="235">
        <v>190000</v>
      </c>
      <c r="F392" s="235">
        <v>190000</v>
      </c>
    </row>
    <row r="393" ht="28" customHeight="1" spans="1:6">
      <c r="A393" s="231" t="s">
        <v>1224</v>
      </c>
      <c r="B393" s="232" t="s">
        <v>1225</v>
      </c>
      <c r="C393" s="233" t="s">
        <v>1222</v>
      </c>
      <c r="D393" s="236" t="s">
        <v>1223</v>
      </c>
      <c r="E393" s="235">
        <v>5000</v>
      </c>
      <c r="F393" s="235">
        <v>5000</v>
      </c>
    </row>
    <row r="394" ht="28" customHeight="1" spans="1:6">
      <c r="A394" s="231" t="s">
        <v>1149</v>
      </c>
      <c r="B394" s="232" t="s">
        <v>1150</v>
      </c>
      <c r="C394" s="233" t="s">
        <v>1222</v>
      </c>
      <c r="D394" s="236" t="s">
        <v>1223</v>
      </c>
      <c r="E394" s="235">
        <v>44000</v>
      </c>
      <c r="F394" s="235">
        <v>44000</v>
      </c>
    </row>
    <row r="395" ht="28" customHeight="1" spans="1:6">
      <c r="A395" s="231" t="s">
        <v>1151</v>
      </c>
      <c r="B395" s="232" t="s">
        <v>1152</v>
      </c>
      <c r="C395" s="233" t="s">
        <v>1222</v>
      </c>
      <c r="D395" s="236" t="s">
        <v>1223</v>
      </c>
      <c r="E395" s="235">
        <v>20000</v>
      </c>
      <c r="F395" s="235">
        <v>20000</v>
      </c>
    </row>
    <row r="396" ht="28" customHeight="1" spans="1:6">
      <c r="A396" s="231" t="s">
        <v>1159</v>
      </c>
      <c r="B396" s="232" t="s">
        <v>1160</v>
      </c>
      <c r="C396" s="233" t="s">
        <v>1222</v>
      </c>
      <c r="D396" s="236" t="s">
        <v>1223</v>
      </c>
      <c r="E396" s="235">
        <v>10000</v>
      </c>
      <c r="F396" s="235">
        <v>10000</v>
      </c>
    </row>
    <row r="397" ht="28" customHeight="1" spans="1:6">
      <c r="A397" s="231" t="s">
        <v>1140</v>
      </c>
      <c r="B397" s="232" t="s">
        <v>1141</v>
      </c>
      <c r="C397" s="233" t="s">
        <v>1222</v>
      </c>
      <c r="D397" s="236" t="s">
        <v>1223</v>
      </c>
      <c r="E397" s="235">
        <v>120000</v>
      </c>
      <c r="F397" s="235">
        <v>120000</v>
      </c>
    </row>
    <row r="398" ht="28" customHeight="1" spans="1:6">
      <c r="A398" s="231" t="s">
        <v>1142</v>
      </c>
      <c r="B398" s="232" t="s">
        <v>1143</v>
      </c>
      <c r="C398" s="233" t="s">
        <v>1222</v>
      </c>
      <c r="D398" s="236" t="s">
        <v>1223</v>
      </c>
      <c r="E398" s="235">
        <v>10000</v>
      </c>
      <c r="F398" s="235">
        <v>10000</v>
      </c>
    </row>
    <row r="399" ht="28" customHeight="1" spans="1:6">
      <c r="A399" s="231" t="s">
        <v>1121</v>
      </c>
      <c r="B399" s="232" t="s">
        <v>1122</v>
      </c>
      <c r="C399" s="233" t="s">
        <v>1222</v>
      </c>
      <c r="D399" s="236" t="s">
        <v>1223</v>
      </c>
      <c r="E399" s="235">
        <v>30000</v>
      </c>
      <c r="F399" s="235">
        <v>30000</v>
      </c>
    </row>
    <row r="400" ht="28" customHeight="1" spans="1:6">
      <c r="A400" s="231" t="s">
        <v>1123</v>
      </c>
      <c r="B400" s="232" t="s">
        <v>1124</v>
      </c>
      <c r="C400" s="233" t="s">
        <v>1222</v>
      </c>
      <c r="D400" s="236" t="s">
        <v>1223</v>
      </c>
      <c r="E400" s="235">
        <v>38000</v>
      </c>
      <c r="F400" s="235">
        <v>38000</v>
      </c>
    </row>
    <row r="401" ht="28" customHeight="1" spans="1:6">
      <c r="A401" s="231" t="s">
        <v>1125</v>
      </c>
      <c r="B401" s="232" t="s">
        <v>1126</v>
      </c>
      <c r="C401" s="233" t="s">
        <v>1222</v>
      </c>
      <c r="D401" s="236" t="s">
        <v>1223</v>
      </c>
      <c r="E401" s="235">
        <v>302418</v>
      </c>
      <c r="F401" s="235">
        <v>302418</v>
      </c>
    </row>
    <row r="402" ht="28" customHeight="1" spans="1:6">
      <c r="A402" s="231" t="s">
        <v>1129</v>
      </c>
      <c r="B402" s="232" t="s">
        <v>1130</v>
      </c>
      <c r="C402" s="233" t="s">
        <v>1222</v>
      </c>
      <c r="D402" s="236" t="s">
        <v>1223</v>
      </c>
      <c r="E402" s="235">
        <v>609640</v>
      </c>
      <c r="F402" s="235">
        <v>609640</v>
      </c>
    </row>
    <row r="403" ht="28" customHeight="1" spans="1:6">
      <c r="A403" s="231" t="s">
        <v>1131</v>
      </c>
      <c r="B403" s="232" t="s">
        <v>1132</v>
      </c>
      <c r="C403" s="233"/>
      <c r="D403" s="236"/>
      <c r="E403" s="235">
        <v>269516</v>
      </c>
      <c r="F403" s="235">
        <v>269516</v>
      </c>
    </row>
    <row r="404" ht="28" customHeight="1" spans="1:6">
      <c r="A404" s="231" t="s">
        <v>1133</v>
      </c>
      <c r="B404" s="232" t="s">
        <v>1134</v>
      </c>
      <c r="C404" s="233" t="s">
        <v>1222</v>
      </c>
      <c r="D404" s="236" t="s">
        <v>1223</v>
      </c>
      <c r="E404" s="235">
        <v>173756</v>
      </c>
      <c r="F404" s="235">
        <v>173756</v>
      </c>
    </row>
    <row r="405" ht="28" customHeight="1" spans="1:6">
      <c r="A405" s="231" t="s">
        <v>1135</v>
      </c>
      <c r="B405" s="232" t="s">
        <v>1136</v>
      </c>
      <c r="C405" s="233" t="s">
        <v>1222</v>
      </c>
      <c r="D405" s="236" t="s">
        <v>1223</v>
      </c>
      <c r="E405" s="235">
        <v>95760</v>
      </c>
      <c r="F405" s="235">
        <v>95760</v>
      </c>
    </row>
    <row r="406" ht="28" customHeight="1" spans="1:6">
      <c r="A406" s="231"/>
      <c r="B406" s="232"/>
      <c r="C406" s="233" t="s">
        <v>1226</v>
      </c>
      <c r="D406" s="236"/>
      <c r="E406" s="235">
        <v>4493457</v>
      </c>
      <c r="F406" s="235">
        <v>4493457</v>
      </c>
    </row>
    <row r="407" ht="28" customHeight="1" spans="1:6">
      <c r="A407" s="231" t="s">
        <v>1095</v>
      </c>
      <c r="B407" s="232" t="s">
        <v>1096</v>
      </c>
      <c r="C407" s="233"/>
      <c r="D407" s="236"/>
      <c r="E407" s="235">
        <v>3980393</v>
      </c>
      <c r="F407" s="235">
        <v>3980393</v>
      </c>
    </row>
    <row r="408" ht="28" customHeight="1" spans="1:6">
      <c r="A408" s="231" t="s">
        <v>1097</v>
      </c>
      <c r="B408" s="232" t="s">
        <v>1098</v>
      </c>
      <c r="C408" s="233" t="s">
        <v>1227</v>
      </c>
      <c r="D408" s="236" t="s">
        <v>1228</v>
      </c>
      <c r="E408" s="235">
        <v>2182740</v>
      </c>
      <c r="F408" s="235">
        <v>2182740</v>
      </c>
    </row>
    <row r="409" ht="28" customHeight="1" spans="1:6">
      <c r="A409" s="231" t="s">
        <v>1101</v>
      </c>
      <c r="B409" s="232" t="s">
        <v>1102</v>
      </c>
      <c r="C409" s="233" t="s">
        <v>1227</v>
      </c>
      <c r="D409" s="236" t="s">
        <v>1228</v>
      </c>
      <c r="E409" s="235">
        <v>423816</v>
      </c>
      <c r="F409" s="235">
        <v>423816</v>
      </c>
    </row>
    <row r="410" ht="28" customHeight="1" spans="1:6">
      <c r="A410" s="231" t="s">
        <v>1103</v>
      </c>
      <c r="B410" s="232" t="s">
        <v>1104</v>
      </c>
      <c r="C410" s="233" t="s">
        <v>1227</v>
      </c>
      <c r="D410" s="236" t="s">
        <v>1228</v>
      </c>
      <c r="E410" s="235">
        <v>134042</v>
      </c>
      <c r="F410" s="235">
        <v>134042</v>
      </c>
    </row>
    <row r="411" ht="28" customHeight="1" spans="1:6">
      <c r="A411" s="231" t="s">
        <v>1147</v>
      </c>
      <c r="B411" s="232" t="s">
        <v>1148</v>
      </c>
      <c r="C411" s="233" t="s">
        <v>1227</v>
      </c>
      <c r="D411" s="236" t="s">
        <v>1228</v>
      </c>
      <c r="E411" s="235">
        <v>194712</v>
      </c>
      <c r="F411" s="235">
        <v>194712</v>
      </c>
    </row>
    <row r="412" ht="28" customHeight="1" spans="1:6">
      <c r="A412" s="231" t="s">
        <v>1105</v>
      </c>
      <c r="B412" s="232" t="s">
        <v>1106</v>
      </c>
      <c r="C412" s="233" t="s">
        <v>1227</v>
      </c>
      <c r="D412" s="236" t="s">
        <v>1228</v>
      </c>
      <c r="E412" s="235">
        <v>560254</v>
      </c>
      <c r="F412" s="235">
        <v>560254</v>
      </c>
    </row>
    <row r="413" ht="28" customHeight="1" spans="1:6">
      <c r="A413" s="231" t="s">
        <v>1107</v>
      </c>
      <c r="B413" s="232" t="s">
        <v>1108</v>
      </c>
      <c r="C413" s="233" t="s">
        <v>1227</v>
      </c>
      <c r="D413" s="236" t="s">
        <v>1228</v>
      </c>
      <c r="E413" s="235">
        <v>168076</v>
      </c>
      <c r="F413" s="235">
        <v>168076</v>
      </c>
    </row>
    <row r="414" ht="28" customHeight="1" spans="1:6">
      <c r="A414" s="231" t="s">
        <v>1109</v>
      </c>
      <c r="B414" s="232" t="s">
        <v>1110</v>
      </c>
      <c r="C414" s="233" t="s">
        <v>1227</v>
      </c>
      <c r="D414" s="236" t="s">
        <v>1228</v>
      </c>
      <c r="E414" s="235">
        <v>36627</v>
      </c>
      <c r="F414" s="235">
        <v>36627</v>
      </c>
    </row>
    <row r="415" ht="28" customHeight="1" spans="1:6">
      <c r="A415" s="231" t="s">
        <v>1111</v>
      </c>
      <c r="B415" s="232" t="s">
        <v>1112</v>
      </c>
      <c r="C415" s="233" t="s">
        <v>1227</v>
      </c>
      <c r="D415" s="236" t="s">
        <v>1228</v>
      </c>
      <c r="E415" s="235">
        <v>280127</v>
      </c>
      <c r="F415" s="235">
        <v>280127</v>
      </c>
    </row>
    <row r="416" ht="28" customHeight="1" spans="1:6">
      <c r="A416" s="231" t="s">
        <v>1115</v>
      </c>
      <c r="B416" s="232" t="s">
        <v>1116</v>
      </c>
      <c r="C416" s="233"/>
      <c r="D416" s="236"/>
      <c r="E416" s="235">
        <v>480232</v>
      </c>
      <c r="F416" s="235">
        <v>480232</v>
      </c>
    </row>
    <row r="417" ht="28" customHeight="1" spans="1:6">
      <c r="A417" s="231" t="s">
        <v>1117</v>
      </c>
      <c r="B417" s="232" t="s">
        <v>1118</v>
      </c>
      <c r="C417" s="233" t="s">
        <v>1227</v>
      </c>
      <c r="D417" s="236" t="s">
        <v>1228</v>
      </c>
      <c r="E417" s="235">
        <v>35000</v>
      </c>
      <c r="F417" s="235">
        <v>35000</v>
      </c>
    </row>
    <row r="418" ht="28" customHeight="1" spans="1:6">
      <c r="A418" s="231" t="s">
        <v>1119</v>
      </c>
      <c r="B418" s="232" t="s">
        <v>1120</v>
      </c>
      <c r="C418" s="233" t="s">
        <v>1227</v>
      </c>
      <c r="D418" s="236" t="s">
        <v>1228</v>
      </c>
      <c r="E418" s="235">
        <v>32000</v>
      </c>
      <c r="F418" s="235">
        <v>32000</v>
      </c>
    </row>
    <row r="419" ht="28" customHeight="1" spans="1:6">
      <c r="A419" s="231" t="s">
        <v>1151</v>
      </c>
      <c r="B419" s="232" t="s">
        <v>1152</v>
      </c>
      <c r="C419" s="233" t="s">
        <v>1227</v>
      </c>
      <c r="D419" s="236" t="s">
        <v>1228</v>
      </c>
      <c r="E419" s="235">
        <v>5000</v>
      </c>
      <c r="F419" s="235">
        <v>5000</v>
      </c>
    </row>
    <row r="420" ht="28" customHeight="1" spans="1:6">
      <c r="A420" s="231" t="s">
        <v>1140</v>
      </c>
      <c r="B420" s="232" t="s">
        <v>1141</v>
      </c>
      <c r="C420" s="233" t="s">
        <v>1227</v>
      </c>
      <c r="D420" s="236" t="s">
        <v>1228</v>
      </c>
      <c r="E420" s="235">
        <v>6000</v>
      </c>
      <c r="F420" s="235">
        <v>6000</v>
      </c>
    </row>
    <row r="421" ht="28" customHeight="1" spans="1:6">
      <c r="A421" s="231" t="s">
        <v>1142</v>
      </c>
      <c r="B421" s="232" t="s">
        <v>1143</v>
      </c>
      <c r="C421" s="233" t="s">
        <v>1227</v>
      </c>
      <c r="D421" s="236" t="s">
        <v>1228</v>
      </c>
      <c r="E421" s="235">
        <v>5000</v>
      </c>
      <c r="F421" s="235">
        <v>5000</v>
      </c>
    </row>
    <row r="422" ht="28" customHeight="1" spans="1:6">
      <c r="A422" s="231" t="s">
        <v>1123</v>
      </c>
      <c r="B422" s="232" t="s">
        <v>1124</v>
      </c>
      <c r="C422" s="233" t="s">
        <v>1227</v>
      </c>
      <c r="D422" s="236" t="s">
        <v>1228</v>
      </c>
      <c r="E422" s="235">
        <v>5000</v>
      </c>
      <c r="F422" s="235">
        <v>5000</v>
      </c>
    </row>
    <row r="423" ht="28" customHeight="1" spans="1:6">
      <c r="A423" s="231" t="s">
        <v>1125</v>
      </c>
      <c r="B423" s="232" t="s">
        <v>1126</v>
      </c>
      <c r="C423" s="233" t="s">
        <v>1227</v>
      </c>
      <c r="D423" s="236" t="s">
        <v>1228</v>
      </c>
      <c r="E423" s="235">
        <v>70032</v>
      </c>
      <c r="F423" s="235">
        <v>70032</v>
      </c>
    </row>
    <row r="424" ht="28" customHeight="1" spans="1:6">
      <c r="A424" s="231" t="s">
        <v>1129</v>
      </c>
      <c r="B424" s="232" t="s">
        <v>1130</v>
      </c>
      <c r="C424" s="233" t="s">
        <v>1227</v>
      </c>
      <c r="D424" s="236" t="s">
        <v>1228</v>
      </c>
      <c r="E424" s="235">
        <v>322200</v>
      </c>
      <c r="F424" s="235">
        <v>322200</v>
      </c>
    </row>
    <row r="425" ht="28" customHeight="1" spans="1:6">
      <c r="A425" s="231" t="s">
        <v>1131</v>
      </c>
      <c r="B425" s="232" t="s">
        <v>1132</v>
      </c>
      <c r="C425" s="233"/>
      <c r="D425" s="236"/>
      <c r="E425" s="235">
        <v>32832</v>
      </c>
      <c r="F425" s="235">
        <v>32832</v>
      </c>
    </row>
    <row r="426" ht="28" customHeight="1" spans="1:6">
      <c r="A426" s="231" t="s">
        <v>1135</v>
      </c>
      <c r="B426" s="232" t="s">
        <v>1136</v>
      </c>
      <c r="C426" s="233" t="s">
        <v>1227</v>
      </c>
      <c r="D426" s="236" t="s">
        <v>1228</v>
      </c>
      <c r="E426" s="235">
        <v>32832</v>
      </c>
      <c r="F426" s="235">
        <v>32832</v>
      </c>
    </row>
    <row r="427" ht="28" customHeight="1" spans="1:6">
      <c r="A427" s="231"/>
      <c r="B427" s="232"/>
      <c r="C427" s="233" t="s">
        <v>1229</v>
      </c>
      <c r="D427" s="236"/>
      <c r="E427" s="235">
        <v>6350945</v>
      </c>
      <c r="F427" s="235">
        <v>6350945</v>
      </c>
    </row>
    <row r="428" ht="28" customHeight="1" spans="1:6">
      <c r="A428" s="231" t="s">
        <v>1095</v>
      </c>
      <c r="B428" s="232" t="s">
        <v>1096</v>
      </c>
      <c r="C428" s="233"/>
      <c r="D428" s="236"/>
      <c r="E428" s="235">
        <v>6235327</v>
      </c>
      <c r="F428" s="235">
        <v>6235327</v>
      </c>
    </row>
    <row r="429" ht="28" customHeight="1" spans="1:6">
      <c r="A429" s="231" t="s">
        <v>1097</v>
      </c>
      <c r="B429" s="232" t="s">
        <v>1098</v>
      </c>
      <c r="C429" s="233" t="s">
        <v>1230</v>
      </c>
      <c r="D429" s="236" t="s">
        <v>1231</v>
      </c>
      <c r="E429" s="235">
        <v>3537168</v>
      </c>
      <c r="F429" s="235">
        <v>3537168</v>
      </c>
    </row>
    <row r="430" ht="28" customHeight="1" spans="1:6">
      <c r="A430" s="231" t="s">
        <v>1101</v>
      </c>
      <c r="B430" s="232" t="s">
        <v>1102</v>
      </c>
      <c r="C430" s="233" t="s">
        <v>1230</v>
      </c>
      <c r="D430" s="236" t="s">
        <v>1231</v>
      </c>
      <c r="E430" s="235">
        <v>48780</v>
      </c>
      <c r="F430" s="235">
        <v>48780</v>
      </c>
    </row>
    <row r="431" ht="28" customHeight="1" spans="1:6">
      <c r="A431" s="231" t="s">
        <v>1147</v>
      </c>
      <c r="B431" s="232" t="s">
        <v>1148</v>
      </c>
      <c r="C431" s="233" t="s">
        <v>1230</v>
      </c>
      <c r="D431" s="236" t="s">
        <v>1231</v>
      </c>
      <c r="E431" s="235">
        <v>1052484</v>
      </c>
      <c r="F431" s="235">
        <v>1052484</v>
      </c>
    </row>
    <row r="432" ht="28" customHeight="1" spans="1:6">
      <c r="A432" s="231" t="s">
        <v>1105</v>
      </c>
      <c r="B432" s="232" t="s">
        <v>1106</v>
      </c>
      <c r="C432" s="233" t="s">
        <v>1230</v>
      </c>
      <c r="D432" s="236" t="s">
        <v>1231</v>
      </c>
      <c r="E432" s="235">
        <v>924943</v>
      </c>
      <c r="F432" s="235">
        <v>924943</v>
      </c>
    </row>
    <row r="433" ht="28" customHeight="1" spans="1:6">
      <c r="A433" s="231" t="s">
        <v>1107</v>
      </c>
      <c r="B433" s="232" t="s">
        <v>1108</v>
      </c>
      <c r="C433" s="233" t="s">
        <v>1230</v>
      </c>
      <c r="D433" s="236" t="s">
        <v>1231</v>
      </c>
      <c r="E433" s="235">
        <v>277483</v>
      </c>
      <c r="F433" s="235">
        <v>277483</v>
      </c>
    </row>
    <row r="434" ht="28" customHeight="1" spans="1:6">
      <c r="A434" s="231" t="s">
        <v>1109</v>
      </c>
      <c r="B434" s="232" t="s">
        <v>1110</v>
      </c>
      <c r="C434" s="233" t="s">
        <v>1230</v>
      </c>
      <c r="D434" s="236" t="s">
        <v>1231</v>
      </c>
      <c r="E434" s="235">
        <v>50104</v>
      </c>
      <c r="F434" s="235">
        <v>50104</v>
      </c>
    </row>
    <row r="435" ht="28" customHeight="1" spans="1:6">
      <c r="A435" s="231" t="s">
        <v>1111</v>
      </c>
      <c r="B435" s="232" t="s">
        <v>1112</v>
      </c>
      <c r="C435" s="233" t="s">
        <v>1230</v>
      </c>
      <c r="D435" s="236" t="s">
        <v>1231</v>
      </c>
      <c r="E435" s="235">
        <v>344364</v>
      </c>
      <c r="F435" s="235">
        <v>344364</v>
      </c>
    </row>
    <row r="436" ht="28" customHeight="1" spans="1:6">
      <c r="A436" s="231" t="s">
        <v>1115</v>
      </c>
      <c r="B436" s="232" t="s">
        <v>1116</v>
      </c>
      <c r="C436" s="233"/>
      <c r="D436" s="236"/>
      <c r="E436" s="235">
        <v>115618</v>
      </c>
      <c r="F436" s="235">
        <v>115618</v>
      </c>
    </row>
    <row r="437" ht="28" customHeight="1" spans="1:6">
      <c r="A437" s="231" t="s">
        <v>1125</v>
      </c>
      <c r="B437" s="232" t="s">
        <v>1126</v>
      </c>
      <c r="C437" s="233" t="s">
        <v>1230</v>
      </c>
      <c r="D437" s="236" t="s">
        <v>1231</v>
      </c>
      <c r="E437" s="235">
        <v>115618</v>
      </c>
      <c r="F437" s="235">
        <v>115618</v>
      </c>
    </row>
    <row r="438" ht="28" customHeight="1" spans="1:6">
      <c r="A438" s="231"/>
      <c r="B438" s="232"/>
      <c r="C438" s="233" t="s">
        <v>1232</v>
      </c>
      <c r="D438" s="236"/>
      <c r="E438" s="235">
        <v>2250000</v>
      </c>
      <c r="F438" s="235">
        <v>2250000</v>
      </c>
    </row>
    <row r="439" ht="28" customHeight="1" spans="1:6">
      <c r="A439" s="231" t="s">
        <v>1095</v>
      </c>
      <c r="B439" s="232" t="s">
        <v>1096</v>
      </c>
      <c r="C439" s="233"/>
      <c r="D439" s="236"/>
      <c r="E439" s="235">
        <v>2250000</v>
      </c>
      <c r="F439" s="235">
        <v>2250000</v>
      </c>
    </row>
    <row r="440" ht="28" customHeight="1" spans="1:6">
      <c r="A440" s="231" t="s">
        <v>1113</v>
      </c>
      <c r="B440" s="232" t="s">
        <v>1114</v>
      </c>
      <c r="C440" s="233" t="s">
        <v>1233</v>
      </c>
      <c r="D440" s="236" t="s">
        <v>1234</v>
      </c>
      <c r="E440" s="235">
        <v>2250000</v>
      </c>
      <c r="F440" s="235">
        <v>2250000</v>
      </c>
    </row>
    <row r="441" ht="28" customHeight="1" spans="1:6">
      <c r="A441" s="231"/>
      <c r="B441" s="232"/>
      <c r="C441" s="233" t="s">
        <v>1235</v>
      </c>
      <c r="D441" s="236"/>
      <c r="E441" s="235">
        <v>96432989</v>
      </c>
      <c r="F441" s="235">
        <v>94863989</v>
      </c>
    </row>
    <row r="442" ht="28" customHeight="1" spans="1:6">
      <c r="A442" s="231" t="s">
        <v>1095</v>
      </c>
      <c r="B442" s="232" t="s">
        <v>1096</v>
      </c>
      <c r="C442" s="233"/>
      <c r="D442" s="236"/>
      <c r="E442" s="235">
        <v>68798655</v>
      </c>
      <c r="F442" s="235">
        <v>67229655</v>
      </c>
    </row>
    <row r="443" ht="28" customHeight="1" spans="1:6">
      <c r="A443" s="231" t="s">
        <v>1097</v>
      </c>
      <c r="B443" s="232" t="s">
        <v>1098</v>
      </c>
      <c r="C443" s="233" t="s">
        <v>1236</v>
      </c>
      <c r="D443" s="236" t="s">
        <v>1237</v>
      </c>
      <c r="E443" s="235">
        <v>19829952</v>
      </c>
      <c r="F443" s="235">
        <v>19829952</v>
      </c>
    </row>
    <row r="444" ht="28" customHeight="1" spans="1:6">
      <c r="A444" s="231" t="s">
        <v>1101</v>
      </c>
      <c r="B444" s="232" t="s">
        <v>1102</v>
      </c>
      <c r="C444" s="233" t="s">
        <v>1236</v>
      </c>
      <c r="D444" s="236" t="s">
        <v>1237</v>
      </c>
      <c r="E444" s="235">
        <v>17300892</v>
      </c>
      <c r="F444" s="235">
        <v>17300892</v>
      </c>
    </row>
    <row r="445" ht="28" customHeight="1" spans="1:6">
      <c r="A445" s="231" t="s">
        <v>1103</v>
      </c>
      <c r="B445" s="232" t="s">
        <v>1104</v>
      </c>
      <c r="C445" s="233" t="s">
        <v>1236</v>
      </c>
      <c r="D445" s="236" t="s">
        <v>1237</v>
      </c>
      <c r="E445" s="235">
        <v>1652496</v>
      </c>
      <c r="F445" s="235">
        <v>1652496</v>
      </c>
    </row>
    <row r="446" ht="28" customHeight="1" spans="1:6">
      <c r="A446" s="231" t="s">
        <v>1105</v>
      </c>
      <c r="B446" s="232" t="s">
        <v>1106</v>
      </c>
      <c r="C446" s="233" t="s">
        <v>1236</v>
      </c>
      <c r="D446" s="236" t="s">
        <v>1237</v>
      </c>
      <c r="E446" s="235">
        <v>7426169</v>
      </c>
      <c r="F446" s="235">
        <v>7426169</v>
      </c>
    </row>
    <row r="447" ht="28" customHeight="1" spans="1:6">
      <c r="A447" s="231" t="s">
        <v>1107</v>
      </c>
      <c r="B447" s="232" t="s">
        <v>1108</v>
      </c>
      <c r="C447" s="233" t="s">
        <v>1236</v>
      </c>
      <c r="D447" s="236" t="s">
        <v>1237</v>
      </c>
      <c r="E447" s="235">
        <v>2227851</v>
      </c>
      <c r="F447" s="235">
        <v>2227851</v>
      </c>
    </row>
    <row r="448" ht="28" customHeight="1" spans="1:6">
      <c r="A448" s="231" t="s">
        <v>1109</v>
      </c>
      <c r="B448" s="232" t="s">
        <v>1110</v>
      </c>
      <c r="C448" s="233" t="s">
        <v>1236</v>
      </c>
      <c r="D448" s="236" t="s">
        <v>1237</v>
      </c>
      <c r="E448" s="235">
        <v>267387</v>
      </c>
      <c r="F448" s="235">
        <v>267387</v>
      </c>
    </row>
    <row r="449" ht="28" customHeight="1" spans="1:6">
      <c r="A449" s="231" t="s">
        <v>1111</v>
      </c>
      <c r="B449" s="232" t="s">
        <v>1112</v>
      </c>
      <c r="C449" s="233" t="s">
        <v>1236</v>
      </c>
      <c r="D449" s="236" t="s">
        <v>1237</v>
      </c>
      <c r="E449" s="235">
        <v>3713084</v>
      </c>
      <c r="F449" s="235">
        <v>3713084</v>
      </c>
    </row>
    <row r="450" ht="28" customHeight="1" spans="1:6">
      <c r="A450" s="231" t="s">
        <v>1113</v>
      </c>
      <c r="B450" s="232" t="s">
        <v>1114</v>
      </c>
      <c r="C450" s="233" t="s">
        <v>1236</v>
      </c>
      <c r="D450" s="236" t="s">
        <v>1237</v>
      </c>
      <c r="E450" s="235">
        <v>16380824</v>
      </c>
      <c r="F450" s="235">
        <v>14811824</v>
      </c>
    </row>
    <row r="451" ht="28" customHeight="1" spans="1:6">
      <c r="A451" s="231" t="s">
        <v>1115</v>
      </c>
      <c r="B451" s="232" t="s">
        <v>1116</v>
      </c>
      <c r="C451" s="233"/>
      <c r="D451" s="236"/>
      <c r="E451" s="235">
        <v>13764791</v>
      </c>
      <c r="F451" s="235">
        <v>13764791</v>
      </c>
    </row>
    <row r="452" ht="28" customHeight="1" spans="1:6">
      <c r="A452" s="231" t="s">
        <v>1117</v>
      </c>
      <c r="B452" s="232" t="s">
        <v>1118</v>
      </c>
      <c r="C452" s="233" t="s">
        <v>1236</v>
      </c>
      <c r="D452" s="236" t="s">
        <v>1237</v>
      </c>
      <c r="E452" s="235">
        <v>3133000</v>
      </c>
      <c r="F452" s="235">
        <v>3133000</v>
      </c>
    </row>
    <row r="453" ht="28" customHeight="1" spans="1:6">
      <c r="A453" s="231" t="s">
        <v>1119</v>
      </c>
      <c r="B453" s="232" t="s">
        <v>1120</v>
      </c>
      <c r="C453" s="233" t="s">
        <v>1236</v>
      </c>
      <c r="D453" s="236" t="s">
        <v>1237</v>
      </c>
      <c r="E453" s="235">
        <v>500000</v>
      </c>
      <c r="F453" s="235">
        <v>500000</v>
      </c>
    </row>
    <row r="454" ht="28" customHeight="1" spans="1:6">
      <c r="A454" s="231" t="s">
        <v>1224</v>
      </c>
      <c r="B454" s="232" t="s">
        <v>1225</v>
      </c>
      <c r="C454" s="233" t="s">
        <v>1236</v>
      </c>
      <c r="D454" s="236" t="s">
        <v>1237</v>
      </c>
      <c r="E454" s="235">
        <v>50000</v>
      </c>
      <c r="F454" s="235">
        <v>50000</v>
      </c>
    </row>
    <row r="455" ht="28" customHeight="1" spans="1:6">
      <c r="A455" s="231" t="s">
        <v>1149</v>
      </c>
      <c r="B455" s="232" t="s">
        <v>1150</v>
      </c>
      <c r="C455" s="233" t="s">
        <v>1236</v>
      </c>
      <c r="D455" s="236" t="s">
        <v>1237</v>
      </c>
      <c r="E455" s="235">
        <v>1200000</v>
      </c>
      <c r="F455" s="235">
        <v>1200000</v>
      </c>
    </row>
    <row r="456" ht="28" customHeight="1" spans="1:6">
      <c r="A456" s="231" t="s">
        <v>1159</v>
      </c>
      <c r="B456" s="232" t="s">
        <v>1160</v>
      </c>
      <c r="C456" s="233" t="s">
        <v>1236</v>
      </c>
      <c r="D456" s="236" t="s">
        <v>1237</v>
      </c>
      <c r="E456" s="235">
        <v>270000</v>
      </c>
      <c r="F456" s="235">
        <v>270000</v>
      </c>
    </row>
    <row r="457" ht="28" customHeight="1" spans="1:6">
      <c r="A457" s="231" t="s">
        <v>1140</v>
      </c>
      <c r="B457" s="232" t="s">
        <v>1141</v>
      </c>
      <c r="C457" s="233" t="s">
        <v>1236</v>
      </c>
      <c r="D457" s="236" t="s">
        <v>1237</v>
      </c>
      <c r="E457" s="235">
        <v>400000</v>
      </c>
      <c r="F457" s="235">
        <v>400000</v>
      </c>
    </row>
    <row r="458" ht="28" customHeight="1" spans="1:6">
      <c r="A458" s="231" t="s">
        <v>1142</v>
      </c>
      <c r="B458" s="232" t="s">
        <v>1143</v>
      </c>
      <c r="C458" s="233" t="s">
        <v>1236</v>
      </c>
      <c r="D458" s="236" t="s">
        <v>1237</v>
      </c>
      <c r="E458" s="235">
        <v>700000</v>
      </c>
      <c r="F458" s="235">
        <v>700000</v>
      </c>
    </row>
    <row r="459" ht="28" customHeight="1" spans="1:6">
      <c r="A459" s="231" t="s">
        <v>1238</v>
      </c>
      <c r="B459" s="232" t="s">
        <v>1239</v>
      </c>
      <c r="C459" s="233" t="s">
        <v>1236</v>
      </c>
      <c r="D459" s="236" t="s">
        <v>1237</v>
      </c>
      <c r="E459" s="235">
        <v>130000</v>
      </c>
      <c r="F459" s="235">
        <v>130000</v>
      </c>
    </row>
    <row r="460" ht="28" customHeight="1" spans="1:6">
      <c r="A460" s="231" t="s">
        <v>1121</v>
      </c>
      <c r="B460" s="232" t="s">
        <v>1122</v>
      </c>
      <c r="C460" s="233" t="s">
        <v>1236</v>
      </c>
      <c r="D460" s="236" t="s">
        <v>1237</v>
      </c>
      <c r="E460" s="235">
        <v>30000</v>
      </c>
      <c r="F460" s="235">
        <v>30000</v>
      </c>
    </row>
    <row r="461" ht="28" customHeight="1" spans="1:6">
      <c r="A461" s="231" t="s">
        <v>1199</v>
      </c>
      <c r="B461" s="232" t="s">
        <v>1200</v>
      </c>
      <c r="C461" s="233" t="s">
        <v>1236</v>
      </c>
      <c r="D461" s="236" t="s">
        <v>1237</v>
      </c>
      <c r="E461" s="235">
        <v>250000</v>
      </c>
      <c r="F461" s="235">
        <v>250000</v>
      </c>
    </row>
    <row r="462" ht="28" customHeight="1" spans="1:6">
      <c r="A462" s="231" t="s">
        <v>1123</v>
      </c>
      <c r="B462" s="232" t="s">
        <v>1124</v>
      </c>
      <c r="C462" s="233" t="s">
        <v>1236</v>
      </c>
      <c r="D462" s="236" t="s">
        <v>1237</v>
      </c>
      <c r="E462" s="235">
        <v>68000</v>
      </c>
      <c r="F462" s="235">
        <v>68000</v>
      </c>
    </row>
    <row r="463" ht="28" customHeight="1" spans="1:6">
      <c r="A463" s="231" t="s">
        <v>1178</v>
      </c>
      <c r="B463" s="232" t="s">
        <v>1179</v>
      </c>
      <c r="C463" s="233" t="s">
        <v>1236</v>
      </c>
      <c r="D463" s="236" t="s">
        <v>1237</v>
      </c>
      <c r="E463" s="235">
        <v>440000</v>
      </c>
      <c r="F463" s="235">
        <v>440000</v>
      </c>
    </row>
    <row r="464" ht="28" customHeight="1" spans="1:6">
      <c r="A464" s="231" t="s">
        <v>1240</v>
      </c>
      <c r="B464" s="232" t="s">
        <v>1241</v>
      </c>
      <c r="C464" s="233" t="s">
        <v>1236</v>
      </c>
      <c r="D464" s="236" t="s">
        <v>1237</v>
      </c>
      <c r="E464" s="235">
        <v>225000</v>
      </c>
      <c r="F464" s="235">
        <v>225000</v>
      </c>
    </row>
    <row r="465" ht="28" customHeight="1" spans="1:6">
      <c r="A465" s="231" t="s">
        <v>1204</v>
      </c>
      <c r="B465" s="232" t="s">
        <v>1205</v>
      </c>
      <c r="C465" s="233" t="s">
        <v>1236</v>
      </c>
      <c r="D465" s="236" t="s">
        <v>1237</v>
      </c>
      <c r="E465" s="235">
        <v>360000</v>
      </c>
      <c r="F465" s="235">
        <v>360000</v>
      </c>
    </row>
    <row r="466" ht="28" customHeight="1" spans="1:6">
      <c r="A466" s="231" t="s">
        <v>1125</v>
      </c>
      <c r="B466" s="232" t="s">
        <v>1126</v>
      </c>
      <c r="C466" s="233" t="s">
        <v>1236</v>
      </c>
      <c r="D466" s="236" t="s">
        <v>1237</v>
      </c>
      <c r="E466" s="235">
        <v>928271</v>
      </c>
      <c r="F466" s="235">
        <v>928271</v>
      </c>
    </row>
    <row r="467" ht="28" customHeight="1" spans="1:6">
      <c r="A467" s="231" t="s">
        <v>1127</v>
      </c>
      <c r="B467" s="232" t="s">
        <v>1128</v>
      </c>
      <c r="C467" s="233" t="s">
        <v>1236</v>
      </c>
      <c r="D467" s="236" t="s">
        <v>1237</v>
      </c>
      <c r="E467" s="235">
        <v>500000</v>
      </c>
      <c r="F467" s="235">
        <v>500000</v>
      </c>
    </row>
    <row r="468" ht="28" customHeight="1" spans="1:6">
      <c r="A468" s="231" t="s">
        <v>1129</v>
      </c>
      <c r="B468" s="232" t="s">
        <v>1130</v>
      </c>
      <c r="C468" s="233" t="s">
        <v>1236</v>
      </c>
      <c r="D468" s="236" t="s">
        <v>1237</v>
      </c>
      <c r="E468" s="235">
        <v>4580520</v>
      </c>
      <c r="F468" s="235">
        <v>4580520</v>
      </c>
    </row>
    <row r="469" ht="28" customHeight="1" spans="1:6">
      <c r="A469" s="231" t="s">
        <v>1131</v>
      </c>
      <c r="B469" s="232" t="s">
        <v>1132</v>
      </c>
      <c r="C469" s="233"/>
      <c r="D469" s="236"/>
      <c r="E469" s="235">
        <v>13869543</v>
      </c>
      <c r="F469" s="235">
        <v>13869543</v>
      </c>
    </row>
    <row r="470" ht="28" customHeight="1" spans="1:6">
      <c r="A470" s="231" t="s">
        <v>1133</v>
      </c>
      <c r="B470" s="232" t="s">
        <v>1134</v>
      </c>
      <c r="C470" s="233" t="s">
        <v>1236</v>
      </c>
      <c r="D470" s="236" t="s">
        <v>1237</v>
      </c>
      <c r="E470" s="235">
        <v>253831</v>
      </c>
      <c r="F470" s="235">
        <v>253831</v>
      </c>
    </row>
    <row r="471" ht="28" customHeight="1" spans="1:6">
      <c r="A471" s="231" t="s">
        <v>1135</v>
      </c>
      <c r="B471" s="232" t="s">
        <v>1136</v>
      </c>
      <c r="C471" s="233" t="s">
        <v>1236</v>
      </c>
      <c r="D471" s="236" t="s">
        <v>1237</v>
      </c>
      <c r="E471" s="235">
        <v>13615712</v>
      </c>
      <c r="F471" s="235">
        <v>13615712</v>
      </c>
    </row>
    <row r="472" ht="28" customHeight="1" spans="1:6">
      <c r="A472" s="231"/>
      <c r="B472" s="232"/>
      <c r="C472" s="233" t="s">
        <v>1242</v>
      </c>
      <c r="D472" s="236"/>
      <c r="E472" s="235">
        <v>15430085</v>
      </c>
      <c r="F472" s="235">
        <v>15430085</v>
      </c>
    </row>
    <row r="473" ht="28" customHeight="1" spans="1:6">
      <c r="A473" s="231" t="s">
        <v>1095</v>
      </c>
      <c r="B473" s="232" t="s">
        <v>1096</v>
      </c>
      <c r="C473" s="233"/>
      <c r="D473" s="236"/>
      <c r="E473" s="235">
        <v>12591593</v>
      </c>
      <c r="F473" s="235">
        <v>12591593</v>
      </c>
    </row>
    <row r="474" ht="28" customHeight="1" spans="1:6">
      <c r="A474" s="231" t="s">
        <v>1097</v>
      </c>
      <c r="B474" s="232" t="s">
        <v>1098</v>
      </c>
      <c r="C474" s="233" t="s">
        <v>1243</v>
      </c>
      <c r="D474" s="236" t="s">
        <v>1244</v>
      </c>
      <c r="E474" s="235">
        <v>4843596</v>
      </c>
      <c r="F474" s="235">
        <v>4843596</v>
      </c>
    </row>
    <row r="475" ht="28" customHeight="1" spans="1:6">
      <c r="A475" s="231" t="s">
        <v>1101</v>
      </c>
      <c r="B475" s="232" t="s">
        <v>1102</v>
      </c>
      <c r="C475" s="233" t="s">
        <v>1243</v>
      </c>
      <c r="D475" s="236" t="s">
        <v>1244</v>
      </c>
      <c r="E475" s="235">
        <v>2041200</v>
      </c>
      <c r="F475" s="235">
        <v>2041200</v>
      </c>
    </row>
    <row r="476" ht="28" customHeight="1" spans="1:6">
      <c r="A476" s="231" t="s">
        <v>1103</v>
      </c>
      <c r="B476" s="232" t="s">
        <v>1104</v>
      </c>
      <c r="C476" s="233" t="s">
        <v>1243</v>
      </c>
      <c r="D476" s="236" t="s">
        <v>1244</v>
      </c>
      <c r="E476" s="235">
        <v>403633</v>
      </c>
      <c r="F476" s="235">
        <v>403633</v>
      </c>
    </row>
    <row r="477" ht="28" customHeight="1" spans="1:6">
      <c r="A477" s="231" t="s">
        <v>1105</v>
      </c>
      <c r="B477" s="232" t="s">
        <v>1106</v>
      </c>
      <c r="C477" s="233" t="s">
        <v>1243</v>
      </c>
      <c r="D477" s="236" t="s">
        <v>1244</v>
      </c>
      <c r="E477" s="235">
        <v>1376959</v>
      </c>
      <c r="F477" s="235">
        <v>1376959</v>
      </c>
    </row>
    <row r="478" ht="28" customHeight="1" spans="1:6">
      <c r="A478" s="231" t="s">
        <v>1107</v>
      </c>
      <c r="B478" s="232" t="s">
        <v>1108</v>
      </c>
      <c r="C478" s="233" t="s">
        <v>1243</v>
      </c>
      <c r="D478" s="236" t="s">
        <v>1244</v>
      </c>
      <c r="E478" s="235">
        <v>413088</v>
      </c>
      <c r="F478" s="235">
        <v>413088</v>
      </c>
    </row>
    <row r="479" ht="28" customHeight="1" spans="1:6">
      <c r="A479" s="231" t="s">
        <v>1109</v>
      </c>
      <c r="B479" s="232" t="s">
        <v>1110</v>
      </c>
      <c r="C479" s="233" t="s">
        <v>1243</v>
      </c>
      <c r="D479" s="236" t="s">
        <v>1244</v>
      </c>
      <c r="E479" s="235">
        <v>94504</v>
      </c>
      <c r="F479" s="235">
        <v>94504</v>
      </c>
    </row>
    <row r="480" ht="28" customHeight="1" spans="1:6">
      <c r="A480" s="231" t="s">
        <v>1111</v>
      </c>
      <c r="B480" s="232" t="s">
        <v>1112</v>
      </c>
      <c r="C480" s="233" t="s">
        <v>1243</v>
      </c>
      <c r="D480" s="236" t="s">
        <v>1244</v>
      </c>
      <c r="E480" s="235">
        <v>688480</v>
      </c>
      <c r="F480" s="235">
        <v>688480</v>
      </c>
    </row>
    <row r="481" ht="28" customHeight="1" spans="1:6">
      <c r="A481" s="231" t="s">
        <v>1113</v>
      </c>
      <c r="B481" s="232" t="s">
        <v>1114</v>
      </c>
      <c r="C481" s="233" t="s">
        <v>1243</v>
      </c>
      <c r="D481" s="236" t="s">
        <v>1244</v>
      </c>
      <c r="E481" s="235">
        <v>2730133</v>
      </c>
      <c r="F481" s="235">
        <v>2730133</v>
      </c>
    </row>
    <row r="482" ht="28" customHeight="1" spans="1:6">
      <c r="A482" s="231" t="s">
        <v>1115</v>
      </c>
      <c r="B482" s="232" t="s">
        <v>1116</v>
      </c>
      <c r="C482" s="233"/>
      <c r="D482" s="236"/>
      <c r="E482" s="235">
        <v>2715800</v>
      </c>
      <c r="F482" s="235">
        <v>2715800</v>
      </c>
    </row>
    <row r="483" ht="28" customHeight="1" spans="1:6">
      <c r="A483" s="231" t="s">
        <v>1117</v>
      </c>
      <c r="B483" s="232" t="s">
        <v>1118</v>
      </c>
      <c r="C483" s="233" t="s">
        <v>1243</v>
      </c>
      <c r="D483" s="236" t="s">
        <v>1244</v>
      </c>
      <c r="E483" s="235">
        <v>920000</v>
      </c>
      <c r="F483" s="235">
        <v>920000</v>
      </c>
    </row>
    <row r="484" ht="28" customHeight="1" spans="1:6">
      <c r="A484" s="231" t="s">
        <v>1119</v>
      </c>
      <c r="B484" s="232" t="s">
        <v>1120</v>
      </c>
      <c r="C484" s="233" t="s">
        <v>1243</v>
      </c>
      <c r="D484" s="236" t="s">
        <v>1244</v>
      </c>
      <c r="E484" s="235">
        <v>20000</v>
      </c>
      <c r="F484" s="235">
        <v>20000</v>
      </c>
    </row>
    <row r="485" ht="28" customHeight="1" spans="1:6">
      <c r="A485" s="231" t="s">
        <v>1149</v>
      </c>
      <c r="B485" s="232" t="s">
        <v>1150</v>
      </c>
      <c r="C485" s="233" t="s">
        <v>1243</v>
      </c>
      <c r="D485" s="236" t="s">
        <v>1244</v>
      </c>
      <c r="E485" s="235">
        <v>250000</v>
      </c>
      <c r="F485" s="235">
        <v>250000</v>
      </c>
    </row>
    <row r="486" ht="28" customHeight="1" spans="1:6">
      <c r="A486" s="231" t="s">
        <v>1151</v>
      </c>
      <c r="B486" s="232" t="s">
        <v>1152</v>
      </c>
      <c r="C486" s="233" t="s">
        <v>1243</v>
      </c>
      <c r="D486" s="236" t="s">
        <v>1244</v>
      </c>
      <c r="E486" s="235">
        <v>70000</v>
      </c>
      <c r="F486" s="235">
        <v>70000</v>
      </c>
    </row>
    <row r="487" ht="28" customHeight="1" spans="1:6">
      <c r="A487" s="231" t="s">
        <v>1159</v>
      </c>
      <c r="B487" s="232" t="s">
        <v>1160</v>
      </c>
      <c r="C487" s="233" t="s">
        <v>1243</v>
      </c>
      <c r="D487" s="236" t="s">
        <v>1244</v>
      </c>
      <c r="E487" s="235">
        <v>100000</v>
      </c>
      <c r="F487" s="235">
        <v>100000</v>
      </c>
    </row>
    <row r="488" ht="28" customHeight="1" spans="1:6">
      <c r="A488" s="231" t="s">
        <v>1142</v>
      </c>
      <c r="B488" s="232" t="s">
        <v>1143</v>
      </c>
      <c r="C488" s="233" t="s">
        <v>1243</v>
      </c>
      <c r="D488" s="236" t="s">
        <v>1244</v>
      </c>
      <c r="E488" s="235">
        <v>200000</v>
      </c>
      <c r="F488" s="235">
        <v>200000</v>
      </c>
    </row>
    <row r="489" ht="28" customHeight="1" spans="1:6">
      <c r="A489" s="231" t="s">
        <v>1199</v>
      </c>
      <c r="B489" s="232" t="s">
        <v>1200</v>
      </c>
      <c r="C489" s="233" t="s">
        <v>1243</v>
      </c>
      <c r="D489" s="236" t="s">
        <v>1244</v>
      </c>
      <c r="E489" s="235">
        <v>20000</v>
      </c>
      <c r="F489" s="235">
        <v>20000</v>
      </c>
    </row>
    <row r="490" ht="28" customHeight="1" spans="1:6">
      <c r="A490" s="231" t="s">
        <v>1123</v>
      </c>
      <c r="B490" s="232" t="s">
        <v>1124</v>
      </c>
      <c r="C490" s="233" t="s">
        <v>1243</v>
      </c>
      <c r="D490" s="236" t="s">
        <v>1244</v>
      </c>
      <c r="E490" s="235">
        <v>10000</v>
      </c>
      <c r="F490" s="235">
        <v>10000</v>
      </c>
    </row>
    <row r="491" ht="28" customHeight="1" spans="1:6">
      <c r="A491" s="231" t="s">
        <v>1125</v>
      </c>
      <c r="B491" s="232" t="s">
        <v>1126</v>
      </c>
      <c r="C491" s="233" t="s">
        <v>1243</v>
      </c>
      <c r="D491" s="236" t="s">
        <v>1244</v>
      </c>
      <c r="E491" s="235">
        <v>172120</v>
      </c>
      <c r="F491" s="235">
        <v>172120</v>
      </c>
    </row>
    <row r="492" ht="28" customHeight="1" spans="1:6">
      <c r="A492" s="231" t="s">
        <v>1129</v>
      </c>
      <c r="B492" s="232" t="s">
        <v>1130</v>
      </c>
      <c r="C492" s="233" t="s">
        <v>1243</v>
      </c>
      <c r="D492" s="236" t="s">
        <v>1244</v>
      </c>
      <c r="E492" s="235">
        <v>953680</v>
      </c>
      <c r="F492" s="235">
        <v>953680</v>
      </c>
    </row>
    <row r="493" ht="28" customHeight="1" spans="1:6">
      <c r="A493" s="231" t="s">
        <v>1131</v>
      </c>
      <c r="B493" s="232" t="s">
        <v>1132</v>
      </c>
      <c r="C493" s="233"/>
      <c r="D493" s="236"/>
      <c r="E493" s="235">
        <v>122692</v>
      </c>
      <c r="F493" s="235">
        <v>122692</v>
      </c>
    </row>
    <row r="494" ht="28" customHeight="1" spans="1:6">
      <c r="A494" s="231" t="s">
        <v>1133</v>
      </c>
      <c r="B494" s="232" t="s">
        <v>1134</v>
      </c>
      <c r="C494" s="233" t="s">
        <v>1243</v>
      </c>
      <c r="D494" s="236" t="s">
        <v>1244</v>
      </c>
      <c r="E494" s="235">
        <v>93508</v>
      </c>
      <c r="F494" s="235">
        <v>93508</v>
      </c>
    </row>
    <row r="495" ht="28" customHeight="1" spans="1:6">
      <c r="A495" s="231" t="s">
        <v>1135</v>
      </c>
      <c r="B495" s="232" t="s">
        <v>1136</v>
      </c>
      <c r="C495" s="233" t="s">
        <v>1243</v>
      </c>
      <c r="D495" s="236" t="s">
        <v>1244</v>
      </c>
      <c r="E495" s="235">
        <v>29184</v>
      </c>
      <c r="F495" s="235">
        <v>29184</v>
      </c>
    </row>
    <row r="496" ht="28" customHeight="1" spans="1:6">
      <c r="A496" s="231"/>
      <c r="B496" s="232"/>
      <c r="C496" s="233" t="s">
        <v>1245</v>
      </c>
      <c r="D496" s="236"/>
      <c r="E496" s="235">
        <v>24025654</v>
      </c>
      <c r="F496" s="235">
        <v>20425654</v>
      </c>
    </row>
    <row r="497" ht="28" customHeight="1" spans="1:6">
      <c r="A497" s="231" t="s">
        <v>1095</v>
      </c>
      <c r="B497" s="232" t="s">
        <v>1096</v>
      </c>
      <c r="C497" s="233"/>
      <c r="D497" s="236"/>
      <c r="E497" s="235">
        <v>20259317</v>
      </c>
      <c r="F497" s="235">
        <v>18159317</v>
      </c>
    </row>
    <row r="498" ht="28" customHeight="1" spans="1:6">
      <c r="A498" s="231" t="s">
        <v>1097</v>
      </c>
      <c r="B498" s="232" t="s">
        <v>1098</v>
      </c>
      <c r="C498" s="233" t="s">
        <v>1246</v>
      </c>
      <c r="D498" s="236" t="s">
        <v>1247</v>
      </c>
      <c r="E498" s="235">
        <v>6442632</v>
      </c>
      <c r="F498" s="235">
        <v>6442632</v>
      </c>
    </row>
    <row r="499" ht="28" customHeight="1" spans="1:6">
      <c r="A499" s="231" t="s">
        <v>1101</v>
      </c>
      <c r="B499" s="232" t="s">
        <v>1102</v>
      </c>
      <c r="C499" s="233" t="s">
        <v>1246</v>
      </c>
      <c r="D499" s="236" t="s">
        <v>1247</v>
      </c>
      <c r="E499" s="235">
        <v>2678292</v>
      </c>
      <c r="F499" s="235">
        <v>2678292</v>
      </c>
    </row>
    <row r="500" ht="28" customHeight="1" spans="1:6">
      <c r="A500" s="231" t="s">
        <v>1103</v>
      </c>
      <c r="B500" s="232" t="s">
        <v>1104</v>
      </c>
      <c r="C500" s="233" t="s">
        <v>1246</v>
      </c>
      <c r="D500" s="236" t="s">
        <v>1247</v>
      </c>
      <c r="E500" s="235">
        <v>536886</v>
      </c>
      <c r="F500" s="235">
        <v>536886</v>
      </c>
    </row>
    <row r="501" ht="28" customHeight="1" spans="1:6">
      <c r="A501" s="231" t="s">
        <v>1105</v>
      </c>
      <c r="B501" s="232" t="s">
        <v>1106</v>
      </c>
      <c r="C501" s="233" t="s">
        <v>1246</v>
      </c>
      <c r="D501" s="236" t="s">
        <v>1247</v>
      </c>
      <c r="E501" s="235">
        <v>1824185</v>
      </c>
      <c r="F501" s="235">
        <v>1824185</v>
      </c>
    </row>
    <row r="502" ht="28" customHeight="1" spans="1:6">
      <c r="A502" s="231" t="s">
        <v>1107</v>
      </c>
      <c r="B502" s="232" t="s">
        <v>1108</v>
      </c>
      <c r="C502" s="233" t="s">
        <v>1246</v>
      </c>
      <c r="D502" s="236" t="s">
        <v>1247</v>
      </c>
      <c r="E502" s="235">
        <v>547255</v>
      </c>
      <c r="F502" s="235">
        <v>547255</v>
      </c>
    </row>
    <row r="503" ht="28" customHeight="1" spans="1:6">
      <c r="A503" s="231" t="s">
        <v>1109</v>
      </c>
      <c r="B503" s="232" t="s">
        <v>1110</v>
      </c>
      <c r="C503" s="233" t="s">
        <v>1246</v>
      </c>
      <c r="D503" s="236" t="s">
        <v>1247</v>
      </c>
      <c r="E503" s="235">
        <v>105705</v>
      </c>
      <c r="F503" s="235">
        <v>105705</v>
      </c>
    </row>
    <row r="504" ht="28" customHeight="1" spans="1:6">
      <c r="A504" s="231" t="s">
        <v>1111</v>
      </c>
      <c r="B504" s="232" t="s">
        <v>1112</v>
      </c>
      <c r="C504" s="233" t="s">
        <v>1246</v>
      </c>
      <c r="D504" s="236" t="s">
        <v>1247</v>
      </c>
      <c r="E504" s="235">
        <v>912092</v>
      </c>
      <c r="F504" s="235">
        <v>912092</v>
      </c>
    </row>
    <row r="505" ht="28" customHeight="1" spans="1:6">
      <c r="A505" s="231" t="s">
        <v>1113</v>
      </c>
      <c r="B505" s="232" t="s">
        <v>1114</v>
      </c>
      <c r="C505" s="233" t="s">
        <v>1246</v>
      </c>
      <c r="D505" s="236" t="s">
        <v>1247</v>
      </c>
      <c r="E505" s="235">
        <v>7212269</v>
      </c>
      <c r="F505" s="235">
        <v>5112269</v>
      </c>
    </row>
    <row r="506" ht="28" customHeight="1" spans="1:6">
      <c r="A506" s="231" t="s">
        <v>1115</v>
      </c>
      <c r="B506" s="232" t="s">
        <v>1116</v>
      </c>
      <c r="C506" s="233"/>
      <c r="D506" s="236"/>
      <c r="E506" s="235">
        <v>2022463</v>
      </c>
      <c r="F506" s="235">
        <v>2022463</v>
      </c>
    </row>
    <row r="507" ht="28" customHeight="1" spans="1:6">
      <c r="A507" s="231" t="s">
        <v>1117</v>
      </c>
      <c r="B507" s="232" t="s">
        <v>1118</v>
      </c>
      <c r="C507" s="233" t="s">
        <v>1246</v>
      </c>
      <c r="D507" s="236" t="s">
        <v>1247</v>
      </c>
      <c r="E507" s="235">
        <v>114000</v>
      </c>
      <c r="F507" s="235">
        <v>114000</v>
      </c>
    </row>
    <row r="508" ht="28" customHeight="1" spans="1:6">
      <c r="A508" s="231" t="s">
        <v>1191</v>
      </c>
      <c r="B508" s="232" t="s">
        <v>1192</v>
      </c>
      <c r="C508" s="233" t="s">
        <v>1246</v>
      </c>
      <c r="D508" s="236" t="s">
        <v>1247</v>
      </c>
      <c r="E508" s="235">
        <v>10000</v>
      </c>
      <c r="F508" s="235">
        <v>10000</v>
      </c>
    </row>
    <row r="509" ht="28" customHeight="1" spans="1:6">
      <c r="A509" s="231" t="s">
        <v>1224</v>
      </c>
      <c r="B509" s="232" t="s">
        <v>1225</v>
      </c>
      <c r="C509" s="233" t="s">
        <v>1246</v>
      </c>
      <c r="D509" s="236" t="s">
        <v>1247</v>
      </c>
      <c r="E509" s="235">
        <v>40000</v>
      </c>
      <c r="F509" s="235">
        <v>40000</v>
      </c>
    </row>
    <row r="510" ht="28" customHeight="1" spans="1:6">
      <c r="A510" s="231" t="s">
        <v>1149</v>
      </c>
      <c r="B510" s="232" t="s">
        <v>1150</v>
      </c>
      <c r="C510" s="233" t="s">
        <v>1246</v>
      </c>
      <c r="D510" s="236" t="s">
        <v>1247</v>
      </c>
      <c r="E510" s="235">
        <v>50000</v>
      </c>
      <c r="F510" s="235">
        <v>50000</v>
      </c>
    </row>
    <row r="511" ht="28" customHeight="1" spans="1:6">
      <c r="A511" s="231" t="s">
        <v>1151</v>
      </c>
      <c r="B511" s="232" t="s">
        <v>1152</v>
      </c>
      <c r="C511" s="233" t="s">
        <v>1246</v>
      </c>
      <c r="D511" s="236" t="s">
        <v>1247</v>
      </c>
      <c r="E511" s="235">
        <v>100000</v>
      </c>
      <c r="F511" s="235">
        <v>100000</v>
      </c>
    </row>
    <row r="512" ht="28" customHeight="1" spans="1:6">
      <c r="A512" s="231" t="s">
        <v>1140</v>
      </c>
      <c r="B512" s="232" t="s">
        <v>1141</v>
      </c>
      <c r="C512" s="233" t="s">
        <v>1246</v>
      </c>
      <c r="D512" s="236" t="s">
        <v>1247</v>
      </c>
      <c r="E512" s="235">
        <v>100000</v>
      </c>
      <c r="F512" s="235">
        <v>100000</v>
      </c>
    </row>
    <row r="513" ht="28" customHeight="1" spans="1:6">
      <c r="A513" s="231" t="s">
        <v>1142</v>
      </c>
      <c r="B513" s="232" t="s">
        <v>1143</v>
      </c>
      <c r="C513" s="233" t="s">
        <v>1246</v>
      </c>
      <c r="D513" s="236" t="s">
        <v>1247</v>
      </c>
      <c r="E513" s="235">
        <v>100000</v>
      </c>
      <c r="F513" s="235">
        <v>100000</v>
      </c>
    </row>
    <row r="514" ht="28" customHeight="1" spans="1:6">
      <c r="A514" s="231" t="s">
        <v>1123</v>
      </c>
      <c r="B514" s="232" t="s">
        <v>1124</v>
      </c>
      <c r="C514" s="233" t="s">
        <v>1246</v>
      </c>
      <c r="D514" s="236" t="s">
        <v>1247</v>
      </c>
      <c r="E514" s="235">
        <v>10000</v>
      </c>
      <c r="F514" s="235">
        <v>10000</v>
      </c>
    </row>
    <row r="515" ht="28" customHeight="1" spans="1:6">
      <c r="A515" s="231" t="s">
        <v>1125</v>
      </c>
      <c r="B515" s="232" t="s">
        <v>1126</v>
      </c>
      <c r="C515" s="233" t="s">
        <v>1246</v>
      </c>
      <c r="D515" s="236" t="s">
        <v>1247</v>
      </c>
      <c r="E515" s="235">
        <v>228023</v>
      </c>
      <c r="F515" s="235">
        <v>228023</v>
      </c>
    </row>
    <row r="516" ht="28" customHeight="1" spans="1:6">
      <c r="A516" s="231" t="s">
        <v>1129</v>
      </c>
      <c r="B516" s="232" t="s">
        <v>1130</v>
      </c>
      <c r="C516" s="233" t="s">
        <v>1246</v>
      </c>
      <c r="D516" s="236" t="s">
        <v>1247</v>
      </c>
      <c r="E516" s="235">
        <v>1270440</v>
      </c>
      <c r="F516" s="235">
        <v>1270440</v>
      </c>
    </row>
    <row r="517" ht="28" customHeight="1" spans="1:6">
      <c r="A517" s="231" t="s">
        <v>1131</v>
      </c>
      <c r="B517" s="232" t="s">
        <v>1132</v>
      </c>
      <c r="C517" s="233"/>
      <c r="D517" s="236"/>
      <c r="E517" s="235">
        <v>1743874</v>
      </c>
      <c r="F517" s="235">
        <v>243874</v>
      </c>
    </row>
    <row r="518" ht="28" customHeight="1" spans="1:6">
      <c r="A518" s="231" t="s">
        <v>1133</v>
      </c>
      <c r="B518" s="232" t="s">
        <v>1134</v>
      </c>
      <c r="C518" s="233" t="s">
        <v>1246</v>
      </c>
      <c r="D518" s="236" t="s">
        <v>1247</v>
      </c>
      <c r="E518" s="235">
        <v>171826</v>
      </c>
      <c r="F518" s="235">
        <v>171826</v>
      </c>
    </row>
    <row r="519" ht="28" customHeight="1" spans="1:6">
      <c r="A519" s="231" t="s">
        <v>1135</v>
      </c>
      <c r="B519" s="232" t="s">
        <v>1136</v>
      </c>
      <c r="C519" s="233" t="s">
        <v>1246</v>
      </c>
      <c r="D519" s="236" t="s">
        <v>1247</v>
      </c>
      <c r="E519" s="235">
        <v>1572048</v>
      </c>
      <c r="F519" s="235">
        <v>72048</v>
      </c>
    </row>
    <row r="520" ht="28" customHeight="1" spans="1:6">
      <c r="A520" s="231"/>
      <c r="B520" s="232"/>
      <c r="C520" s="233" t="s">
        <v>1248</v>
      </c>
      <c r="D520" s="236"/>
      <c r="E520" s="235">
        <v>8043686</v>
      </c>
      <c r="F520" s="235">
        <v>8043686</v>
      </c>
    </row>
    <row r="521" ht="28" customHeight="1" spans="1:6">
      <c r="A521" s="231" t="s">
        <v>1095</v>
      </c>
      <c r="B521" s="232" t="s">
        <v>1096</v>
      </c>
      <c r="C521" s="233"/>
      <c r="D521" s="236"/>
      <c r="E521" s="235">
        <v>6283825</v>
      </c>
      <c r="F521" s="235">
        <v>6283825</v>
      </c>
    </row>
    <row r="522" ht="28" customHeight="1" spans="1:6">
      <c r="A522" s="231" t="s">
        <v>1097</v>
      </c>
      <c r="B522" s="232" t="s">
        <v>1098</v>
      </c>
      <c r="C522" s="233" t="s">
        <v>1249</v>
      </c>
      <c r="D522" s="236" t="s">
        <v>1250</v>
      </c>
      <c r="E522" s="235">
        <v>2776548</v>
      </c>
      <c r="F522" s="235">
        <v>2776548</v>
      </c>
    </row>
    <row r="523" ht="28" customHeight="1" spans="1:6">
      <c r="A523" s="231" t="s">
        <v>1101</v>
      </c>
      <c r="B523" s="232" t="s">
        <v>1102</v>
      </c>
      <c r="C523" s="233" t="s">
        <v>1249</v>
      </c>
      <c r="D523" s="236" t="s">
        <v>1250</v>
      </c>
      <c r="E523" s="235">
        <v>1627176</v>
      </c>
      <c r="F523" s="235">
        <v>1627176</v>
      </c>
    </row>
    <row r="524" ht="28" customHeight="1" spans="1:6">
      <c r="A524" s="231" t="s">
        <v>1103</v>
      </c>
      <c r="B524" s="232" t="s">
        <v>1104</v>
      </c>
      <c r="C524" s="233" t="s">
        <v>1249</v>
      </c>
      <c r="D524" s="236" t="s">
        <v>1250</v>
      </c>
      <c r="E524" s="235">
        <v>231379</v>
      </c>
      <c r="F524" s="235">
        <v>231379</v>
      </c>
    </row>
    <row r="525" ht="28" customHeight="1" spans="1:6">
      <c r="A525" s="231" t="s">
        <v>1105</v>
      </c>
      <c r="B525" s="232" t="s">
        <v>1106</v>
      </c>
      <c r="C525" s="233" t="s">
        <v>1249</v>
      </c>
      <c r="D525" s="236" t="s">
        <v>1250</v>
      </c>
      <c r="E525" s="235">
        <v>880745</v>
      </c>
      <c r="F525" s="235">
        <v>880745</v>
      </c>
    </row>
    <row r="526" ht="28" customHeight="1" spans="1:6">
      <c r="A526" s="231" t="s">
        <v>1107</v>
      </c>
      <c r="B526" s="232" t="s">
        <v>1108</v>
      </c>
      <c r="C526" s="233" t="s">
        <v>1249</v>
      </c>
      <c r="D526" s="236" t="s">
        <v>1250</v>
      </c>
      <c r="E526" s="235">
        <v>264223</v>
      </c>
      <c r="F526" s="235">
        <v>264223</v>
      </c>
    </row>
    <row r="527" ht="28" customHeight="1" spans="1:6">
      <c r="A527" s="231" t="s">
        <v>1109</v>
      </c>
      <c r="B527" s="232" t="s">
        <v>1110</v>
      </c>
      <c r="C527" s="233" t="s">
        <v>1249</v>
      </c>
      <c r="D527" s="236" t="s">
        <v>1250</v>
      </c>
      <c r="E527" s="235">
        <v>63381</v>
      </c>
      <c r="F527" s="235">
        <v>63381</v>
      </c>
    </row>
    <row r="528" ht="28" customHeight="1" spans="1:6">
      <c r="A528" s="231" t="s">
        <v>1111</v>
      </c>
      <c r="B528" s="232" t="s">
        <v>1112</v>
      </c>
      <c r="C528" s="233" t="s">
        <v>1249</v>
      </c>
      <c r="D528" s="236" t="s">
        <v>1250</v>
      </c>
      <c r="E528" s="235">
        <v>440372</v>
      </c>
      <c r="F528" s="235">
        <v>440372</v>
      </c>
    </row>
    <row r="529" ht="28" customHeight="1" spans="1:6">
      <c r="A529" s="231" t="s">
        <v>1115</v>
      </c>
      <c r="B529" s="232" t="s">
        <v>1116</v>
      </c>
      <c r="C529" s="233"/>
      <c r="D529" s="236"/>
      <c r="E529" s="235">
        <v>1737973</v>
      </c>
      <c r="F529" s="235">
        <v>1737973</v>
      </c>
    </row>
    <row r="530" ht="28" customHeight="1" spans="1:6">
      <c r="A530" s="231" t="s">
        <v>1117</v>
      </c>
      <c r="B530" s="232" t="s">
        <v>1118</v>
      </c>
      <c r="C530" s="233" t="s">
        <v>1249</v>
      </c>
      <c r="D530" s="236" t="s">
        <v>1250</v>
      </c>
      <c r="E530" s="235">
        <v>320000</v>
      </c>
      <c r="F530" s="235">
        <v>320000</v>
      </c>
    </row>
    <row r="531" ht="28" customHeight="1" spans="1:6">
      <c r="A531" s="231" t="s">
        <v>1119</v>
      </c>
      <c r="B531" s="232" t="s">
        <v>1120</v>
      </c>
      <c r="C531" s="233" t="s">
        <v>1249</v>
      </c>
      <c r="D531" s="236" t="s">
        <v>1250</v>
      </c>
      <c r="E531" s="235">
        <v>150000</v>
      </c>
      <c r="F531" s="235">
        <v>150000</v>
      </c>
    </row>
    <row r="532" ht="28" customHeight="1" spans="1:6">
      <c r="A532" s="231" t="s">
        <v>1149</v>
      </c>
      <c r="B532" s="232" t="s">
        <v>1150</v>
      </c>
      <c r="C532" s="233" t="s">
        <v>1249</v>
      </c>
      <c r="D532" s="236" t="s">
        <v>1250</v>
      </c>
      <c r="E532" s="235">
        <v>30000</v>
      </c>
      <c r="F532" s="235">
        <v>30000</v>
      </c>
    </row>
    <row r="533" ht="28" customHeight="1" spans="1:6">
      <c r="A533" s="231" t="s">
        <v>1151</v>
      </c>
      <c r="B533" s="232" t="s">
        <v>1152</v>
      </c>
      <c r="C533" s="233" t="s">
        <v>1249</v>
      </c>
      <c r="D533" s="236" t="s">
        <v>1250</v>
      </c>
      <c r="E533" s="235">
        <v>20000</v>
      </c>
      <c r="F533" s="235">
        <v>20000</v>
      </c>
    </row>
    <row r="534" ht="28" customHeight="1" spans="1:6">
      <c r="A534" s="231" t="s">
        <v>1159</v>
      </c>
      <c r="B534" s="232" t="s">
        <v>1160</v>
      </c>
      <c r="C534" s="233" t="s">
        <v>1249</v>
      </c>
      <c r="D534" s="236" t="s">
        <v>1250</v>
      </c>
      <c r="E534" s="235">
        <v>25000</v>
      </c>
      <c r="F534" s="235">
        <v>25000</v>
      </c>
    </row>
    <row r="535" ht="28" customHeight="1" spans="1:6">
      <c r="A535" s="231" t="s">
        <v>1140</v>
      </c>
      <c r="B535" s="232" t="s">
        <v>1141</v>
      </c>
      <c r="C535" s="233" t="s">
        <v>1249</v>
      </c>
      <c r="D535" s="236" t="s">
        <v>1250</v>
      </c>
      <c r="E535" s="235">
        <v>50000</v>
      </c>
      <c r="F535" s="235">
        <v>50000</v>
      </c>
    </row>
    <row r="536" ht="28" customHeight="1" spans="1:6">
      <c r="A536" s="231" t="s">
        <v>1142</v>
      </c>
      <c r="B536" s="232" t="s">
        <v>1143</v>
      </c>
      <c r="C536" s="233" t="s">
        <v>1249</v>
      </c>
      <c r="D536" s="236" t="s">
        <v>1250</v>
      </c>
      <c r="E536" s="235">
        <v>180000</v>
      </c>
      <c r="F536" s="235">
        <v>180000</v>
      </c>
    </row>
    <row r="537" ht="28" customHeight="1" spans="1:6">
      <c r="A537" s="231" t="s">
        <v>1238</v>
      </c>
      <c r="B537" s="232" t="s">
        <v>1239</v>
      </c>
      <c r="C537" s="233" t="s">
        <v>1249</v>
      </c>
      <c r="D537" s="236" t="s">
        <v>1250</v>
      </c>
      <c r="E537" s="235">
        <v>4000</v>
      </c>
      <c r="F537" s="235">
        <v>4000</v>
      </c>
    </row>
    <row r="538" ht="28" customHeight="1" spans="1:6">
      <c r="A538" s="231" t="s">
        <v>1121</v>
      </c>
      <c r="B538" s="232" t="s">
        <v>1122</v>
      </c>
      <c r="C538" s="233" t="s">
        <v>1249</v>
      </c>
      <c r="D538" s="236" t="s">
        <v>1250</v>
      </c>
      <c r="E538" s="235">
        <v>31000</v>
      </c>
      <c r="F538" s="235">
        <v>31000</v>
      </c>
    </row>
    <row r="539" ht="28" customHeight="1" spans="1:6">
      <c r="A539" s="231" t="s">
        <v>1199</v>
      </c>
      <c r="B539" s="232" t="s">
        <v>1200</v>
      </c>
      <c r="C539" s="233" t="s">
        <v>1249</v>
      </c>
      <c r="D539" s="236" t="s">
        <v>1250</v>
      </c>
      <c r="E539" s="235">
        <v>60000</v>
      </c>
      <c r="F539" s="235">
        <v>60000</v>
      </c>
    </row>
    <row r="540" ht="28" customHeight="1" spans="1:6">
      <c r="A540" s="231" t="s">
        <v>1123</v>
      </c>
      <c r="B540" s="232" t="s">
        <v>1124</v>
      </c>
      <c r="C540" s="233" t="s">
        <v>1249</v>
      </c>
      <c r="D540" s="236" t="s">
        <v>1250</v>
      </c>
      <c r="E540" s="235">
        <v>20000</v>
      </c>
      <c r="F540" s="235">
        <v>20000</v>
      </c>
    </row>
    <row r="541" ht="28" customHeight="1" spans="1:6">
      <c r="A541" s="231" t="s">
        <v>1125</v>
      </c>
      <c r="B541" s="232" t="s">
        <v>1126</v>
      </c>
      <c r="C541" s="233" t="s">
        <v>1249</v>
      </c>
      <c r="D541" s="236" t="s">
        <v>1250</v>
      </c>
      <c r="E541" s="235">
        <v>110093</v>
      </c>
      <c r="F541" s="235">
        <v>110093</v>
      </c>
    </row>
    <row r="542" ht="28" customHeight="1" spans="1:6">
      <c r="A542" s="231" t="s">
        <v>1127</v>
      </c>
      <c r="B542" s="232" t="s">
        <v>1128</v>
      </c>
      <c r="C542" s="233" t="s">
        <v>1249</v>
      </c>
      <c r="D542" s="236" t="s">
        <v>1250</v>
      </c>
      <c r="E542" s="235">
        <v>150000</v>
      </c>
      <c r="F542" s="235">
        <v>150000</v>
      </c>
    </row>
    <row r="543" ht="28" customHeight="1" spans="1:6">
      <c r="A543" s="231" t="s">
        <v>1129</v>
      </c>
      <c r="B543" s="232" t="s">
        <v>1130</v>
      </c>
      <c r="C543" s="233" t="s">
        <v>1249</v>
      </c>
      <c r="D543" s="236" t="s">
        <v>1250</v>
      </c>
      <c r="E543" s="235">
        <v>587880</v>
      </c>
      <c r="F543" s="235">
        <v>587880</v>
      </c>
    </row>
    <row r="544" ht="28" customHeight="1" spans="1:6">
      <c r="A544" s="231" t="s">
        <v>1131</v>
      </c>
      <c r="B544" s="232" t="s">
        <v>1132</v>
      </c>
      <c r="C544" s="233"/>
      <c r="D544" s="236"/>
      <c r="E544" s="235">
        <v>21888</v>
      </c>
      <c r="F544" s="235">
        <v>21888</v>
      </c>
    </row>
    <row r="545" ht="28" customHeight="1" spans="1:6">
      <c r="A545" s="231" t="s">
        <v>1135</v>
      </c>
      <c r="B545" s="232" t="s">
        <v>1136</v>
      </c>
      <c r="C545" s="233" t="s">
        <v>1249</v>
      </c>
      <c r="D545" s="236" t="s">
        <v>1250</v>
      </c>
      <c r="E545" s="235">
        <v>21888</v>
      </c>
      <c r="F545" s="235">
        <v>21888</v>
      </c>
    </row>
    <row r="546" ht="28" customHeight="1" spans="1:6">
      <c r="A546" s="231"/>
      <c r="B546" s="232"/>
      <c r="C546" s="233" t="s">
        <v>1251</v>
      </c>
      <c r="D546" s="236"/>
      <c r="E546" s="235">
        <v>335664</v>
      </c>
      <c r="F546" s="235">
        <v>335664</v>
      </c>
    </row>
    <row r="547" ht="28" customHeight="1" spans="1:6">
      <c r="A547" s="231" t="s">
        <v>1095</v>
      </c>
      <c r="B547" s="232" t="s">
        <v>1096</v>
      </c>
      <c r="C547" s="233"/>
      <c r="D547" s="236"/>
      <c r="E547" s="235">
        <v>288020</v>
      </c>
      <c r="F547" s="235">
        <v>288020</v>
      </c>
    </row>
    <row r="548" ht="28" customHeight="1" spans="1:6">
      <c r="A548" s="231" t="s">
        <v>1097</v>
      </c>
      <c r="B548" s="232" t="s">
        <v>1098</v>
      </c>
      <c r="C548" s="233" t="s">
        <v>1252</v>
      </c>
      <c r="D548" s="236" t="s">
        <v>1253</v>
      </c>
      <c r="E548" s="235">
        <v>159984</v>
      </c>
      <c r="F548" s="235">
        <v>159984</v>
      </c>
    </row>
    <row r="549" ht="28" customHeight="1" spans="1:6">
      <c r="A549" s="231" t="s">
        <v>1101</v>
      </c>
      <c r="B549" s="232" t="s">
        <v>1102</v>
      </c>
      <c r="C549" s="233" t="s">
        <v>1252</v>
      </c>
      <c r="D549" s="236" t="s">
        <v>1253</v>
      </c>
      <c r="E549" s="235">
        <v>41772</v>
      </c>
      <c r="F549" s="235">
        <v>41772</v>
      </c>
    </row>
    <row r="550" ht="28" customHeight="1" spans="1:6">
      <c r="A550" s="231" t="s">
        <v>1103</v>
      </c>
      <c r="B550" s="232" t="s">
        <v>1104</v>
      </c>
      <c r="C550" s="233" t="s">
        <v>1252</v>
      </c>
      <c r="D550" s="236" t="s">
        <v>1253</v>
      </c>
      <c r="E550" s="235">
        <v>13332</v>
      </c>
      <c r="F550" s="235">
        <v>13332</v>
      </c>
    </row>
    <row r="551" ht="28" customHeight="1" spans="1:6">
      <c r="A551" s="231" t="s">
        <v>1105</v>
      </c>
      <c r="B551" s="232" t="s">
        <v>1106</v>
      </c>
      <c r="C551" s="233" t="s">
        <v>1252</v>
      </c>
      <c r="D551" s="236" t="s">
        <v>1253</v>
      </c>
      <c r="E551" s="235">
        <v>40351</v>
      </c>
      <c r="F551" s="235">
        <v>40351</v>
      </c>
    </row>
    <row r="552" ht="28" customHeight="1" spans="1:6">
      <c r="A552" s="231" t="s">
        <v>1107</v>
      </c>
      <c r="B552" s="232" t="s">
        <v>1108</v>
      </c>
      <c r="C552" s="233" t="s">
        <v>1252</v>
      </c>
      <c r="D552" s="236" t="s">
        <v>1253</v>
      </c>
      <c r="E552" s="235">
        <v>12105</v>
      </c>
      <c r="F552" s="235">
        <v>12105</v>
      </c>
    </row>
    <row r="553" ht="28" customHeight="1" spans="1:6">
      <c r="A553" s="231" t="s">
        <v>1109</v>
      </c>
      <c r="B553" s="232" t="s">
        <v>1110</v>
      </c>
      <c r="C553" s="233" t="s">
        <v>1252</v>
      </c>
      <c r="D553" s="236" t="s">
        <v>1253</v>
      </c>
      <c r="E553" s="235">
        <v>300</v>
      </c>
      <c r="F553" s="235">
        <v>300</v>
      </c>
    </row>
    <row r="554" ht="28" customHeight="1" spans="1:6">
      <c r="A554" s="231" t="s">
        <v>1111</v>
      </c>
      <c r="B554" s="232" t="s">
        <v>1112</v>
      </c>
      <c r="C554" s="233" t="s">
        <v>1252</v>
      </c>
      <c r="D554" s="236" t="s">
        <v>1253</v>
      </c>
      <c r="E554" s="235">
        <v>20176</v>
      </c>
      <c r="F554" s="235">
        <v>20176</v>
      </c>
    </row>
    <row r="555" ht="28" customHeight="1" spans="1:6">
      <c r="A555" s="231" t="s">
        <v>1115</v>
      </c>
      <c r="B555" s="232" t="s">
        <v>1116</v>
      </c>
      <c r="C555" s="233"/>
      <c r="D555" s="236"/>
      <c r="E555" s="235">
        <v>47644</v>
      </c>
      <c r="F555" s="235">
        <v>47644</v>
      </c>
    </row>
    <row r="556" ht="28" customHeight="1" spans="1:6">
      <c r="A556" s="231" t="s">
        <v>1123</v>
      </c>
      <c r="B556" s="232" t="s">
        <v>1124</v>
      </c>
      <c r="C556" s="233" t="s">
        <v>1252</v>
      </c>
      <c r="D556" s="236" t="s">
        <v>1253</v>
      </c>
      <c r="E556" s="235">
        <v>12000</v>
      </c>
      <c r="F556" s="235">
        <v>12000</v>
      </c>
    </row>
    <row r="557" ht="28" customHeight="1" spans="1:6">
      <c r="A557" s="231" t="s">
        <v>1125</v>
      </c>
      <c r="B557" s="232" t="s">
        <v>1126</v>
      </c>
      <c r="C557" s="233" t="s">
        <v>1252</v>
      </c>
      <c r="D557" s="236" t="s">
        <v>1253</v>
      </c>
      <c r="E557" s="235">
        <v>5044</v>
      </c>
      <c r="F557" s="235">
        <v>5044</v>
      </c>
    </row>
    <row r="558" ht="28" customHeight="1" spans="1:6">
      <c r="A558" s="231" t="s">
        <v>1129</v>
      </c>
      <c r="B558" s="232" t="s">
        <v>1130</v>
      </c>
      <c r="C558" s="233" t="s">
        <v>1252</v>
      </c>
      <c r="D558" s="236" t="s">
        <v>1253</v>
      </c>
      <c r="E558" s="235">
        <v>30600</v>
      </c>
      <c r="F558" s="235">
        <v>30600</v>
      </c>
    </row>
    <row r="559" ht="28" customHeight="1" spans="1:6">
      <c r="A559" s="231"/>
      <c r="B559" s="232"/>
      <c r="C559" s="233" t="s">
        <v>1254</v>
      </c>
      <c r="D559" s="236"/>
      <c r="E559" s="235">
        <v>309871</v>
      </c>
      <c r="F559" s="235">
        <v>309871</v>
      </c>
    </row>
    <row r="560" ht="28" customHeight="1" spans="1:6">
      <c r="A560" s="231" t="s">
        <v>1095</v>
      </c>
      <c r="B560" s="232" t="s">
        <v>1096</v>
      </c>
      <c r="C560" s="233"/>
      <c r="D560" s="236"/>
      <c r="E560" s="235">
        <v>263257</v>
      </c>
      <c r="F560" s="235">
        <v>263257</v>
      </c>
    </row>
    <row r="561" ht="28" customHeight="1" spans="1:6">
      <c r="A561" s="231" t="s">
        <v>1097</v>
      </c>
      <c r="B561" s="232" t="s">
        <v>1098</v>
      </c>
      <c r="C561" s="233" t="s">
        <v>1255</v>
      </c>
      <c r="D561" s="236" t="s">
        <v>1256</v>
      </c>
      <c r="E561" s="235">
        <v>142872</v>
      </c>
      <c r="F561" s="235">
        <v>142872</v>
      </c>
    </row>
    <row r="562" ht="28" customHeight="1" spans="1:6">
      <c r="A562" s="231" t="s">
        <v>1101</v>
      </c>
      <c r="B562" s="232" t="s">
        <v>1102</v>
      </c>
      <c r="C562" s="233" t="s">
        <v>1255</v>
      </c>
      <c r="D562" s="236" t="s">
        <v>1256</v>
      </c>
      <c r="E562" s="235">
        <v>41724</v>
      </c>
      <c r="F562" s="235">
        <v>41724</v>
      </c>
    </row>
    <row r="563" ht="28" customHeight="1" spans="1:6">
      <c r="A563" s="231" t="s">
        <v>1103</v>
      </c>
      <c r="B563" s="232" t="s">
        <v>1104</v>
      </c>
      <c r="C563" s="233" t="s">
        <v>1255</v>
      </c>
      <c r="D563" s="236" t="s">
        <v>1256</v>
      </c>
      <c r="E563" s="235">
        <v>11906</v>
      </c>
      <c r="F563" s="235">
        <v>11906</v>
      </c>
    </row>
    <row r="564" ht="28" customHeight="1" spans="1:6">
      <c r="A564" s="231" t="s">
        <v>1105</v>
      </c>
      <c r="B564" s="232" t="s">
        <v>1106</v>
      </c>
      <c r="C564" s="233" t="s">
        <v>1255</v>
      </c>
      <c r="D564" s="236" t="s">
        <v>1256</v>
      </c>
      <c r="E564" s="235">
        <v>36919</v>
      </c>
      <c r="F564" s="235">
        <v>36919</v>
      </c>
    </row>
    <row r="565" ht="28" customHeight="1" spans="1:6">
      <c r="A565" s="231" t="s">
        <v>1107</v>
      </c>
      <c r="B565" s="232" t="s">
        <v>1108</v>
      </c>
      <c r="C565" s="233" t="s">
        <v>1255</v>
      </c>
      <c r="D565" s="236" t="s">
        <v>1256</v>
      </c>
      <c r="E565" s="235">
        <v>11076</v>
      </c>
      <c r="F565" s="235">
        <v>11076</v>
      </c>
    </row>
    <row r="566" ht="28" customHeight="1" spans="1:6">
      <c r="A566" s="231" t="s">
        <v>1109</v>
      </c>
      <c r="B566" s="232" t="s">
        <v>1110</v>
      </c>
      <c r="C566" s="233" t="s">
        <v>1255</v>
      </c>
      <c r="D566" s="236" t="s">
        <v>1256</v>
      </c>
      <c r="E566" s="235">
        <v>300</v>
      </c>
      <c r="F566" s="235">
        <v>300</v>
      </c>
    </row>
    <row r="567" ht="28" customHeight="1" spans="1:6">
      <c r="A567" s="231" t="s">
        <v>1111</v>
      </c>
      <c r="B567" s="232" t="s">
        <v>1112</v>
      </c>
      <c r="C567" s="233" t="s">
        <v>1255</v>
      </c>
      <c r="D567" s="236" t="s">
        <v>1256</v>
      </c>
      <c r="E567" s="235">
        <v>18460</v>
      </c>
      <c r="F567" s="235">
        <v>18460</v>
      </c>
    </row>
    <row r="568" ht="28" customHeight="1" spans="1:6">
      <c r="A568" s="231" t="s">
        <v>1115</v>
      </c>
      <c r="B568" s="232" t="s">
        <v>1116</v>
      </c>
      <c r="C568" s="233"/>
      <c r="D568" s="236"/>
      <c r="E568" s="235">
        <v>46615</v>
      </c>
      <c r="F568" s="235">
        <v>46615</v>
      </c>
    </row>
    <row r="569" ht="28" customHeight="1" spans="1:6">
      <c r="A569" s="231" t="s">
        <v>1117</v>
      </c>
      <c r="B569" s="232" t="s">
        <v>1118</v>
      </c>
      <c r="C569" s="233" t="s">
        <v>1255</v>
      </c>
      <c r="D569" s="236" t="s">
        <v>1256</v>
      </c>
      <c r="E569" s="235">
        <v>7500</v>
      </c>
      <c r="F569" s="235">
        <v>7500</v>
      </c>
    </row>
    <row r="570" ht="28" customHeight="1" spans="1:6">
      <c r="A570" s="231" t="s">
        <v>1123</v>
      </c>
      <c r="B570" s="232" t="s">
        <v>1124</v>
      </c>
      <c r="C570" s="233" t="s">
        <v>1255</v>
      </c>
      <c r="D570" s="236" t="s">
        <v>1256</v>
      </c>
      <c r="E570" s="235">
        <v>4500</v>
      </c>
      <c r="F570" s="235">
        <v>4500</v>
      </c>
    </row>
    <row r="571" ht="28" customHeight="1" spans="1:6">
      <c r="A571" s="231" t="s">
        <v>1125</v>
      </c>
      <c r="B571" s="232" t="s">
        <v>1126</v>
      </c>
      <c r="C571" s="233" t="s">
        <v>1255</v>
      </c>
      <c r="D571" s="236" t="s">
        <v>1256</v>
      </c>
      <c r="E571" s="235">
        <v>4615</v>
      </c>
      <c r="F571" s="235">
        <v>4615</v>
      </c>
    </row>
    <row r="572" ht="28" customHeight="1" spans="1:6">
      <c r="A572" s="231" t="s">
        <v>1129</v>
      </c>
      <c r="B572" s="232" t="s">
        <v>1130</v>
      </c>
      <c r="C572" s="233" t="s">
        <v>1255</v>
      </c>
      <c r="D572" s="236" t="s">
        <v>1256</v>
      </c>
      <c r="E572" s="235">
        <v>30000</v>
      </c>
      <c r="F572" s="235">
        <v>30000</v>
      </c>
    </row>
    <row r="573" ht="28" customHeight="1" spans="1:6">
      <c r="A573" s="231"/>
      <c r="B573" s="232"/>
      <c r="C573" s="233" t="s">
        <v>1257</v>
      </c>
      <c r="D573" s="236"/>
      <c r="E573" s="235">
        <v>377613</v>
      </c>
      <c r="F573" s="235">
        <v>377613</v>
      </c>
    </row>
    <row r="574" ht="28" customHeight="1" spans="1:6">
      <c r="A574" s="231" t="s">
        <v>1095</v>
      </c>
      <c r="B574" s="232" t="s">
        <v>1096</v>
      </c>
      <c r="C574" s="233"/>
      <c r="D574" s="236"/>
      <c r="E574" s="235">
        <v>322166</v>
      </c>
      <c r="F574" s="235">
        <v>322166</v>
      </c>
    </row>
    <row r="575" ht="28" customHeight="1" spans="1:6">
      <c r="A575" s="231" t="s">
        <v>1097</v>
      </c>
      <c r="B575" s="232" t="s">
        <v>1098</v>
      </c>
      <c r="C575" s="233" t="s">
        <v>1258</v>
      </c>
      <c r="D575" s="236" t="s">
        <v>1259</v>
      </c>
      <c r="E575" s="235">
        <v>174996</v>
      </c>
      <c r="F575" s="235">
        <v>174996</v>
      </c>
    </row>
    <row r="576" ht="28" customHeight="1" spans="1:6">
      <c r="A576" s="231" t="s">
        <v>1101</v>
      </c>
      <c r="B576" s="232" t="s">
        <v>1102</v>
      </c>
      <c r="C576" s="233" t="s">
        <v>1258</v>
      </c>
      <c r="D576" s="236" t="s">
        <v>1259</v>
      </c>
      <c r="E576" s="235">
        <v>50892</v>
      </c>
      <c r="F576" s="235">
        <v>50892</v>
      </c>
    </row>
    <row r="577" ht="28" customHeight="1" spans="1:6">
      <c r="A577" s="231" t="s">
        <v>1103</v>
      </c>
      <c r="B577" s="232" t="s">
        <v>1104</v>
      </c>
      <c r="C577" s="233" t="s">
        <v>1258</v>
      </c>
      <c r="D577" s="236" t="s">
        <v>1259</v>
      </c>
      <c r="E577" s="235">
        <v>14583</v>
      </c>
      <c r="F577" s="235">
        <v>14583</v>
      </c>
    </row>
    <row r="578" ht="28" customHeight="1" spans="1:6">
      <c r="A578" s="231" t="s">
        <v>1105</v>
      </c>
      <c r="B578" s="232" t="s">
        <v>1106</v>
      </c>
      <c r="C578" s="233" t="s">
        <v>1258</v>
      </c>
      <c r="D578" s="236" t="s">
        <v>1259</v>
      </c>
      <c r="E578" s="235">
        <v>45178</v>
      </c>
      <c r="F578" s="235">
        <v>45178</v>
      </c>
    </row>
    <row r="579" ht="28" customHeight="1" spans="1:6">
      <c r="A579" s="231" t="s">
        <v>1107</v>
      </c>
      <c r="B579" s="232" t="s">
        <v>1108</v>
      </c>
      <c r="C579" s="233" t="s">
        <v>1258</v>
      </c>
      <c r="D579" s="236" t="s">
        <v>1259</v>
      </c>
      <c r="E579" s="235">
        <v>13553</v>
      </c>
      <c r="F579" s="235">
        <v>13553</v>
      </c>
    </row>
    <row r="580" ht="28" customHeight="1" spans="1:6">
      <c r="A580" s="231" t="s">
        <v>1109</v>
      </c>
      <c r="B580" s="232" t="s">
        <v>1110</v>
      </c>
      <c r="C580" s="233" t="s">
        <v>1258</v>
      </c>
      <c r="D580" s="236" t="s">
        <v>1259</v>
      </c>
      <c r="E580" s="235">
        <v>375</v>
      </c>
      <c r="F580" s="235">
        <v>375</v>
      </c>
    </row>
    <row r="581" ht="28" customHeight="1" spans="1:6">
      <c r="A581" s="231" t="s">
        <v>1111</v>
      </c>
      <c r="B581" s="232" t="s">
        <v>1112</v>
      </c>
      <c r="C581" s="233" t="s">
        <v>1258</v>
      </c>
      <c r="D581" s="236" t="s">
        <v>1259</v>
      </c>
      <c r="E581" s="235">
        <v>22589</v>
      </c>
      <c r="F581" s="235">
        <v>22589</v>
      </c>
    </row>
    <row r="582" ht="28" customHeight="1" spans="1:6">
      <c r="A582" s="231" t="s">
        <v>1115</v>
      </c>
      <c r="B582" s="232" t="s">
        <v>1116</v>
      </c>
      <c r="C582" s="233"/>
      <c r="D582" s="236"/>
      <c r="E582" s="235">
        <v>55447</v>
      </c>
      <c r="F582" s="235">
        <v>55447</v>
      </c>
    </row>
    <row r="583" ht="28" customHeight="1" spans="1:6">
      <c r="A583" s="231" t="s">
        <v>1117</v>
      </c>
      <c r="B583" s="232" t="s">
        <v>1118</v>
      </c>
      <c r="C583" s="233" t="s">
        <v>1258</v>
      </c>
      <c r="D583" s="236" t="s">
        <v>1259</v>
      </c>
      <c r="E583" s="235">
        <v>6000</v>
      </c>
      <c r="F583" s="235">
        <v>6000</v>
      </c>
    </row>
    <row r="584" ht="28" customHeight="1" spans="1:6">
      <c r="A584" s="231" t="s">
        <v>1119</v>
      </c>
      <c r="B584" s="232" t="s">
        <v>1120</v>
      </c>
      <c r="C584" s="233" t="s">
        <v>1258</v>
      </c>
      <c r="D584" s="236" t="s">
        <v>1259</v>
      </c>
      <c r="E584" s="235">
        <v>4000</v>
      </c>
      <c r="F584" s="235">
        <v>4000</v>
      </c>
    </row>
    <row r="585" ht="28" customHeight="1" spans="1:6">
      <c r="A585" s="231" t="s">
        <v>1121</v>
      </c>
      <c r="B585" s="232" t="s">
        <v>1122</v>
      </c>
      <c r="C585" s="233" t="s">
        <v>1258</v>
      </c>
      <c r="D585" s="236" t="s">
        <v>1259</v>
      </c>
      <c r="E585" s="235">
        <v>1000</v>
      </c>
      <c r="F585" s="235">
        <v>1000</v>
      </c>
    </row>
    <row r="586" ht="28" customHeight="1" spans="1:6">
      <c r="A586" s="231" t="s">
        <v>1123</v>
      </c>
      <c r="B586" s="232" t="s">
        <v>1124</v>
      </c>
      <c r="C586" s="233" t="s">
        <v>1258</v>
      </c>
      <c r="D586" s="236" t="s">
        <v>1259</v>
      </c>
      <c r="E586" s="235">
        <v>1000</v>
      </c>
      <c r="F586" s="235">
        <v>1000</v>
      </c>
    </row>
    <row r="587" ht="28" customHeight="1" spans="1:6">
      <c r="A587" s="231" t="s">
        <v>1125</v>
      </c>
      <c r="B587" s="232" t="s">
        <v>1126</v>
      </c>
      <c r="C587" s="233" t="s">
        <v>1258</v>
      </c>
      <c r="D587" s="236" t="s">
        <v>1259</v>
      </c>
      <c r="E587" s="235">
        <v>5647</v>
      </c>
      <c r="F587" s="235">
        <v>5647</v>
      </c>
    </row>
    <row r="588" ht="28" customHeight="1" spans="1:6">
      <c r="A588" s="231" t="s">
        <v>1129</v>
      </c>
      <c r="B588" s="232" t="s">
        <v>1130</v>
      </c>
      <c r="C588" s="233" t="s">
        <v>1258</v>
      </c>
      <c r="D588" s="236" t="s">
        <v>1259</v>
      </c>
      <c r="E588" s="235">
        <v>37800</v>
      </c>
      <c r="F588" s="235">
        <v>37800</v>
      </c>
    </row>
    <row r="589" ht="28" customHeight="1" spans="1:6">
      <c r="A589" s="231"/>
      <c r="B589" s="232"/>
      <c r="C589" s="233" t="s">
        <v>1260</v>
      </c>
      <c r="D589" s="236"/>
      <c r="E589" s="235">
        <v>509794</v>
      </c>
      <c r="F589" s="235">
        <v>509794</v>
      </c>
    </row>
    <row r="590" ht="28" customHeight="1" spans="1:6">
      <c r="A590" s="231" t="s">
        <v>1095</v>
      </c>
      <c r="B590" s="232" t="s">
        <v>1096</v>
      </c>
      <c r="C590" s="233"/>
      <c r="D590" s="236"/>
      <c r="E590" s="235">
        <v>432228</v>
      </c>
      <c r="F590" s="235">
        <v>432228</v>
      </c>
    </row>
    <row r="591" ht="28" customHeight="1" spans="1:6">
      <c r="A591" s="231" t="s">
        <v>1097</v>
      </c>
      <c r="B591" s="232" t="s">
        <v>1098</v>
      </c>
      <c r="C591" s="233" t="s">
        <v>1261</v>
      </c>
      <c r="D591" s="236" t="s">
        <v>1262</v>
      </c>
      <c r="E591" s="235">
        <v>231924</v>
      </c>
      <c r="F591" s="235">
        <v>231924</v>
      </c>
    </row>
    <row r="592" ht="28" customHeight="1" spans="1:6">
      <c r="A592" s="231" t="s">
        <v>1101</v>
      </c>
      <c r="B592" s="232" t="s">
        <v>1102</v>
      </c>
      <c r="C592" s="233" t="s">
        <v>1261</v>
      </c>
      <c r="D592" s="236" t="s">
        <v>1262</v>
      </c>
      <c r="E592" s="235">
        <v>62712</v>
      </c>
      <c r="F592" s="235">
        <v>62712</v>
      </c>
    </row>
    <row r="593" ht="28" customHeight="1" spans="1:6">
      <c r="A593" s="231" t="s">
        <v>1103</v>
      </c>
      <c r="B593" s="232" t="s">
        <v>1104</v>
      </c>
      <c r="C593" s="233" t="s">
        <v>1261</v>
      </c>
      <c r="D593" s="236" t="s">
        <v>1262</v>
      </c>
      <c r="E593" s="235">
        <v>19327</v>
      </c>
      <c r="F593" s="235">
        <v>19327</v>
      </c>
    </row>
    <row r="594" ht="28" customHeight="1" spans="1:6">
      <c r="A594" s="231" t="s">
        <v>1105</v>
      </c>
      <c r="B594" s="232" t="s">
        <v>1106</v>
      </c>
      <c r="C594" s="233" t="s">
        <v>1261</v>
      </c>
      <c r="D594" s="236" t="s">
        <v>1262</v>
      </c>
      <c r="E594" s="235">
        <v>58927</v>
      </c>
      <c r="F594" s="235">
        <v>58927</v>
      </c>
    </row>
    <row r="595" ht="28" customHeight="1" spans="1:6">
      <c r="A595" s="231" t="s">
        <v>1107</v>
      </c>
      <c r="B595" s="232" t="s">
        <v>1108</v>
      </c>
      <c r="C595" s="233" t="s">
        <v>1261</v>
      </c>
      <c r="D595" s="236" t="s">
        <v>1262</v>
      </c>
      <c r="E595" s="235">
        <v>17678</v>
      </c>
      <c r="F595" s="235">
        <v>17678</v>
      </c>
    </row>
    <row r="596" ht="28" customHeight="1" spans="1:6">
      <c r="A596" s="231" t="s">
        <v>1109</v>
      </c>
      <c r="B596" s="232" t="s">
        <v>1110</v>
      </c>
      <c r="C596" s="233" t="s">
        <v>1261</v>
      </c>
      <c r="D596" s="236" t="s">
        <v>1262</v>
      </c>
      <c r="E596" s="235">
        <v>12196</v>
      </c>
      <c r="F596" s="235">
        <v>12196</v>
      </c>
    </row>
    <row r="597" ht="28" customHeight="1" spans="1:6">
      <c r="A597" s="231" t="s">
        <v>1111</v>
      </c>
      <c r="B597" s="232" t="s">
        <v>1112</v>
      </c>
      <c r="C597" s="233" t="s">
        <v>1261</v>
      </c>
      <c r="D597" s="236" t="s">
        <v>1262</v>
      </c>
      <c r="E597" s="235">
        <v>29464</v>
      </c>
      <c r="F597" s="235">
        <v>29464</v>
      </c>
    </row>
    <row r="598" ht="28" customHeight="1" spans="1:6">
      <c r="A598" s="231" t="s">
        <v>1115</v>
      </c>
      <c r="B598" s="232" t="s">
        <v>1116</v>
      </c>
      <c r="C598" s="233"/>
      <c r="D598" s="236"/>
      <c r="E598" s="235">
        <v>77566</v>
      </c>
      <c r="F598" s="235">
        <v>77566</v>
      </c>
    </row>
    <row r="599" ht="28" customHeight="1" spans="1:6">
      <c r="A599" s="231" t="s">
        <v>1117</v>
      </c>
      <c r="B599" s="232" t="s">
        <v>1118</v>
      </c>
      <c r="C599" s="233" t="s">
        <v>1261</v>
      </c>
      <c r="D599" s="236" t="s">
        <v>1262</v>
      </c>
      <c r="E599" s="235">
        <v>6000</v>
      </c>
      <c r="F599" s="235">
        <v>6000</v>
      </c>
    </row>
    <row r="600" ht="28" customHeight="1" spans="1:6">
      <c r="A600" s="231" t="s">
        <v>1119</v>
      </c>
      <c r="B600" s="232" t="s">
        <v>1120</v>
      </c>
      <c r="C600" s="233" t="s">
        <v>1261</v>
      </c>
      <c r="D600" s="236" t="s">
        <v>1262</v>
      </c>
      <c r="E600" s="235">
        <v>4000</v>
      </c>
      <c r="F600" s="235">
        <v>4000</v>
      </c>
    </row>
    <row r="601" ht="28" customHeight="1" spans="1:6">
      <c r="A601" s="231" t="s">
        <v>1151</v>
      </c>
      <c r="B601" s="232" t="s">
        <v>1152</v>
      </c>
      <c r="C601" s="233" t="s">
        <v>1261</v>
      </c>
      <c r="D601" s="236" t="s">
        <v>1262</v>
      </c>
      <c r="E601" s="235">
        <v>2000</v>
      </c>
      <c r="F601" s="235">
        <v>2000</v>
      </c>
    </row>
    <row r="602" ht="28" customHeight="1" spans="1:6">
      <c r="A602" s="231" t="s">
        <v>1140</v>
      </c>
      <c r="B602" s="232" t="s">
        <v>1141</v>
      </c>
      <c r="C602" s="233" t="s">
        <v>1261</v>
      </c>
      <c r="D602" s="236" t="s">
        <v>1262</v>
      </c>
      <c r="E602" s="235">
        <v>4000</v>
      </c>
      <c r="F602" s="235">
        <v>4000</v>
      </c>
    </row>
    <row r="603" ht="28" customHeight="1" spans="1:6">
      <c r="A603" s="231" t="s">
        <v>1125</v>
      </c>
      <c r="B603" s="232" t="s">
        <v>1126</v>
      </c>
      <c r="C603" s="233" t="s">
        <v>1261</v>
      </c>
      <c r="D603" s="236" t="s">
        <v>1262</v>
      </c>
      <c r="E603" s="235">
        <v>7366</v>
      </c>
      <c r="F603" s="235">
        <v>7366</v>
      </c>
    </row>
    <row r="604" ht="28" customHeight="1" spans="1:6">
      <c r="A604" s="231" t="s">
        <v>1129</v>
      </c>
      <c r="B604" s="232" t="s">
        <v>1130</v>
      </c>
      <c r="C604" s="233" t="s">
        <v>1261</v>
      </c>
      <c r="D604" s="236" t="s">
        <v>1262</v>
      </c>
      <c r="E604" s="235">
        <v>54200</v>
      </c>
      <c r="F604" s="235">
        <v>54200</v>
      </c>
    </row>
    <row r="605" ht="28" customHeight="1" spans="1:6">
      <c r="A605" s="231"/>
      <c r="B605" s="232"/>
      <c r="C605" s="233" t="s">
        <v>1263</v>
      </c>
      <c r="D605" s="236"/>
      <c r="E605" s="235">
        <v>504507</v>
      </c>
      <c r="F605" s="235">
        <v>504507</v>
      </c>
    </row>
    <row r="606" ht="28" customHeight="1" spans="1:6">
      <c r="A606" s="231" t="s">
        <v>1095</v>
      </c>
      <c r="B606" s="232" t="s">
        <v>1096</v>
      </c>
      <c r="C606" s="233"/>
      <c r="D606" s="236"/>
      <c r="E606" s="235">
        <v>428131</v>
      </c>
      <c r="F606" s="235">
        <v>428131</v>
      </c>
    </row>
    <row r="607" ht="28" customHeight="1" spans="1:6">
      <c r="A607" s="231" t="s">
        <v>1097</v>
      </c>
      <c r="B607" s="232" t="s">
        <v>1098</v>
      </c>
      <c r="C607" s="233" t="s">
        <v>1264</v>
      </c>
      <c r="D607" s="236" t="s">
        <v>1265</v>
      </c>
      <c r="E607" s="235">
        <v>233844</v>
      </c>
      <c r="F607" s="235">
        <v>233844</v>
      </c>
    </row>
    <row r="608" ht="28" customHeight="1" spans="1:6">
      <c r="A608" s="231" t="s">
        <v>1101</v>
      </c>
      <c r="B608" s="232" t="s">
        <v>1102</v>
      </c>
      <c r="C608" s="233" t="s">
        <v>1264</v>
      </c>
      <c r="D608" s="236" t="s">
        <v>1265</v>
      </c>
      <c r="E608" s="235">
        <v>61176</v>
      </c>
      <c r="F608" s="235">
        <v>61176</v>
      </c>
    </row>
    <row r="609" ht="28" customHeight="1" spans="1:6">
      <c r="A609" s="231" t="s">
        <v>1103</v>
      </c>
      <c r="B609" s="232" t="s">
        <v>1104</v>
      </c>
      <c r="C609" s="233" t="s">
        <v>1264</v>
      </c>
      <c r="D609" s="236" t="s">
        <v>1265</v>
      </c>
      <c r="E609" s="235">
        <v>19487</v>
      </c>
      <c r="F609" s="235">
        <v>19487</v>
      </c>
    </row>
    <row r="610" ht="28" customHeight="1" spans="1:6">
      <c r="A610" s="231" t="s">
        <v>1105</v>
      </c>
      <c r="B610" s="232" t="s">
        <v>1106</v>
      </c>
      <c r="C610" s="233" t="s">
        <v>1264</v>
      </c>
      <c r="D610" s="236" t="s">
        <v>1265</v>
      </c>
      <c r="E610" s="235">
        <v>59004</v>
      </c>
      <c r="F610" s="235">
        <v>59004</v>
      </c>
    </row>
    <row r="611" ht="28" customHeight="1" spans="1:6">
      <c r="A611" s="231" t="s">
        <v>1107</v>
      </c>
      <c r="B611" s="232" t="s">
        <v>1108</v>
      </c>
      <c r="C611" s="233" t="s">
        <v>1264</v>
      </c>
      <c r="D611" s="236" t="s">
        <v>1265</v>
      </c>
      <c r="E611" s="235">
        <v>17701</v>
      </c>
      <c r="F611" s="235">
        <v>17701</v>
      </c>
    </row>
    <row r="612" ht="28" customHeight="1" spans="1:6">
      <c r="A612" s="231" t="s">
        <v>1109</v>
      </c>
      <c r="B612" s="232" t="s">
        <v>1110</v>
      </c>
      <c r="C612" s="233" t="s">
        <v>1264</v>
      </c>
      <c r="D612" s="236" t="s">
        <v>1265</v>
      </c>
      <c r="E612" s="235">
        <v>7417</v>
      </c>
      <c r="F612" s="235">
        <v>7417</v>
      </c>
    </row>
    <row r="613" ht="28" customHeight="1" spans="1:6">
      <c r="A613" s="231" t="s">
        <v>1111</v>
      </c>
      <c r="B613" s="232" t="s">
        <v>1112</v>
      </c>
      <c r="C613" s="233" t="s">
        <v>1264</v>
      </c>
      <c r="D613" s="236" t="s">
        <v>1265</v>
      </c>
      <c r="E613" s="235">
        <v>29502</v>
      </c>
      <c r="F613" s="235">
        <v>29502</v>
      </c>
    </row>
    <row r="614" ht="28" customHeight="1" spans="1:6">
      <c r="A614" s="231" t="s">
        <v>1115</v>
      </c>
      <c r="B614" s="232" t="s">
        <v>1116</v>
      </c>
      <c r="C614" s="233"/>
      <c r="D614" s="236"/>
      <c r="E614" s="235">
        <v>76376</v>
      </c>
      <c r="F614" s="235">
        <v>76376</v>
      </c>
    </row>
    <row r="615" ht="28" customHeight="1" spans="1:6">
      <c r="A615" s="231" t="s">
        <v>1117</v>
      </c>
      <c r="B615" s="232" t="s">
        <v>1118</v>
      </c>
      <c r="C615" s="233" t="s">
        <v>1264</v>
      </c>
      <c r="D615" s="236" t="s">
        <v>1265</v>
      </c>
      <c r="E615" s="235">
        <v>12500</v>
      </c>
      <c r="F615" s="235">
        <v>12500</v>
      </c>
    </row>
    <row r="616" ht="28" customHeight="1" spans="1:6">
      <c r="A616" s="231" t="s">
        <v>1149</v>
      </c>
      <c r="B616" s="232" t="s">
        <v>1150</v>
      </c>
      <c r="C616" s="233" t="s">
        <v>1264</v>
      </c>
      <c r="D616" s="236" t="s">
        <v>1265</v>
      </c>
      <c r="E616" s="235">
        <v>2000</v>
      </c>
      <c r="F616" s="235">
        <v>2000</v>
      </c>
    </row>
    <row r="617" ht="28" customHeight="1" spans="1:6">
      <c r="A617" s="231" t="s">
        <v>1151</v>
      </c>
      <c r="B617" s="232" t="s">
        <v>1152</v>
      </c>
      <c r="C617" s="233" t="s">
        <v>1264</v>
      </c>
      <c r="D617" s="236" t="s">
        <v>1265</v>
      </c>
      <c r="E617" s="235">
        <v>1500</v>
      </c>
      <c r="F617" s="235">
        <v>1500</v>
      </c>
    </row>
    <row r="618" ht="28" customHeight="1" spans="1:6">
      <c r="A618" s="231" t="s">
        <v>1140</v>
      </c>
      <c r="B618" s="232" t="s">
        <v>1141</v>
      </c>
      <c r="C618" s="233" t="s">
        <v>1264</v>
      </c>
      <c r="D618" s="236" t="s">
        <v>1265</v>
      </c>
      <c r="E618" s="235">
        <v>8000</v>
      </c>
      <c r="F618" s="235">
        <v>8000</v>
      </c>
    </row>
    <row r="619" ht="28" customHeight="1" spans="1:6">
      <c r="A619" s="231" t="s">
        <v>1125</v>
      </c>
      <c r="B619" s="232" t="s">
        <v>1126</v>
      </c>
      <c r="C619" s="233" t="s">
        <v>1264</v>
      </c>
      <c r="D619" s="236" t="s">
        <v>1265</v>
      </c>
      <c r="E619" s="235">
        <v>7376</v>
      </c>
      <c r="F619" s="235">
        <v>7376</v>
      </c>
    </row>
    <row r="620" ht="28" customHeight="1" spans="1:6">
      <c r="A620" s="231" t="s">
        <v>1129</v>
      </c>
      <c r="B620" s="232" t="s">
        <v>1130</v>
      </c>
      <c r="C620" s="233" t="s">
        <v>1264</v>
      </c>
      <c r="D620" s="236" t="s">
        <v>1265</v>
      </c>
      <c r="E620" s="235">
        <v>45000</v>
      </c>
      <c r="F620" s="235">
        <v>45000</v>
      </c>
    </row>
    <row r="621" ht="28" customHeight="1" spans="1:6">
      <c r="A621" s="231"/>
      <c r="B621" s="232"/>
      <c r="C621" s="233" t="s">
        <v>1266</v>
      </c>
      <c r="D621" s="236"/>
      <c r="E621" s="235">
        <v>386366</v>
      </c>
      <c r="F621" s="235">
        <v>386366</v>
      </c>
    </row>
    <row r="622" ht="28" customHeight="1" spans="1:6">
      <c r="A622" s="231" t="s">
        <v>1095</v>
      </c>
      <c r="B622" s="232" t="s">
        <v>1096</v>
      </c>
      <c r="C622" s="233"/>
      <c r="D622" s="236"/>
      <c r="E622" s="235">
        <v>322911</v>
      </c>
      <c r="F622" s="235">
        <v>322911</v>
      </c>
    </row>
    <row r="623" ht="28" customHeight="1" spans="1:6">
      <c r="A623" s="231" t="s">
        <v>1097</v>
      </c>
      <c r="B623" s="232" t="s">
        <v>1098</v>
      </c>
      <c r="C623" s="233" t="s">
        <v>1267</v>
      </c>
      <c r="D623" s="236" t="s">
        <v>1268</v>
      </c>
      <c r="E623" s="235">
        <v>178452</v>
      </c>
      <c r="F623" s="235">
        <v>178452</v>
      </c>
    </row>
    <row r="624" ht="28" customHeight="1" spans="1:6">
      <c r="A624" s="231" t="s">
        <v>1101</v>
      </c>
      <c r="B624" s="232" t="s">
        <v>1102</v>
      </c>
      <c r="C624" s="233" t="s">
        <v>1267</v>
      </c>
      <c r="D624" s="236" t="s">
        <v>1268</v>
      </c>
      <c r="E624" s="235">
        <v>47772</v>
      </c>
      <c r="F624" s="235">
        <v>47772</v>
      </c>
    </row>
    <row r="625" ht="28" customHeight="1" spans="1:6">
      <c r="A625" s="231" t="s">
        <v>1103</v>
      </c>
      <c r="B625" s="232" t="s">
        <v>1104</v>
      </c>
      <c r="C625" s="233" t="s">
        <v>1267</v>
      </c>
      <c r="D625" s="236" t="s">
        <v>1268</v>
      </c>
      <c r="E625" s="235">
        <v>14871</v>
      </c>
      <c r="F625" s="235">
        <v>14871</v>
      </c>
    </row>
    <row r="626" ht="28" customHeight="1" spans="1:6">
      <c r="A626" s="231" t="s">
        <v>1105</v>
      </c>
      <c r="B626" s="232" t="s">
        <v>1106</v>
      </c>
      <c r="C626" s="233" t="s">
        <v>1267</v>
      </c>
      <c r="D626" s="236" t="s">
        <v>1268</v>
      </c>
      <c r="E626" s="235">
        <v>45245</v>
      </c>
      <c r="F626" s="235">
        <v>45245</v>
      </c>
    </row>
    <row r="627" ht="28" customHeight="1" spans="1:6">
      <c r="A627" s="231" t="s">
        <v>1107</v>
      </c>
      <c r="B627" s="232" t="s">
        <v>1108</v>
      </c>
      <c r="C627" s="233" t="s">
        <v>1267</v>
      </c>
      <c r="D627" s="236" t="s">
        <v>1268</v>
      </c>
      <c r="E627" s="235">
        <v>13573</v>
      </c>
      <c r="F627" s="235">
        <v>13573</v>
      </c>
    </row>
    <row r="628" ht="28" customHeight="1" spans="1:6">
      <c r="A628" s="231" t="s">
        <v>1109</v>
      </c>
      <c r="B628" s="232" t="s">
        <v>1110</v>
      </c>
      <c r="C628" s="233" t="s">
        <v>1267</v>
      </c>
      <c r="D628" s="236" t="s">
        <v>1268</v>
      </c>
      <c r="E628" s="235">
        <v>375</v>
      </c>
      <c r="F628" s="235">
        <v>375</v>
      </c>
    </row>
    <row r="629" ht="28" customHeight="1" spans="1:6">
      <c r="A629" s="231" t="s">
        <v>1111</v>
      </c>
      <c r="B629" s="232" t="s">
        <v>1112</v>
      </c>
      <c r="C629" s="233" t="s">
        <v>1267</v>
      </c>
      <c r="D629" s="236" t="s">
        <v>1268</v>
      </c>
      <c r="E629" s="235">
        <v>22622</v>
      </c>
      <c r="F629" s="235">
        <v>22622</v>
      </c>
    </row>
    <row r="630" ht="28" customHeight="1" spans="1:6">
      <c r="A630" s="231" t="s">
        <v>1115</v>
      </c>
      <c r="B630" s="232" t="s">
        <v>1116</v>
      </c>
      <c r="C630" s="233"/>
      <c r="D630" s="236"/>
      <c r="E630" s="235">
        <v>63456</v>
      </c>
      <c r="F630" s="235">
        <v>63456</v>
      </c>
    </row>
    <row r="631" ht="28" customHeight="1" spans="1:6">
      <c r="A631" s="231" t="s">
        <v>1117</v>
      </c>
      <c r="B631" s="232" t="s">
        <v>1118</v>
      </c>
      <c r="C631" s="233" t="s">
        <v>1267</v>
      </c>
      <c r="D631" s="236" t="s">
        <v>1268</v>
      </c>
      <c r="E631" s="235">
        <v>7000</v>
      </c>
      <c r="F631" s="235">
        <v>7000</v>
      </c>
    </row>
    <row r="632" ht="28" customHeight="1" spans="1:6">
      <c r="A632" s="231" t="s">
        <v>1119</v>
      </c>
      <c r="B632" s="232" t="s">
        <v>1120</v>
      </c>
      <c r="C632" s="233" t="s">
        <v>1267</v>
      </c>
      <c r="D632" s="236" t="s">
        <v>1268</v>
      </c>
      <c r="E632" s="235">
        <v>5000</v>
      </c>
      <c r="F632" s="235">
        <v>5000</v>
      </c>
    </row>
    <row r="633" ht="28" customHeight="1" spans="1:6">
      <c r="A633" s="231" t="s">
        <v>1151</v>
      </c>
      <c r="B633" s="232" t="s">
        <v>1152</v>
      </c>
      <c r="C633" s="233" t="s">
        <v>1267</v>
      </c>
      <c r="D633" s="236" t="s">
        <v>1268</v>
      </c>
      <c r="E633" s="235">
        <v>3000</v>
      </c>
      <c r="F633" s="235">
        <v>3000</v>
      </c>
    </row>
    <row r="634" ht="28" customHeight="1" spans="1:6">
      <c r="A634" s="231" t="s">
        <v>1140</v>
      </c>
      <c r="B634" s="232" t="s">
        <v>1141</v>
      </c>
      <c r="C634" s="233" t="s">
        <v>1267</v>
      </c>
      <c r="D634" s="236" t="s">
        <v>1268</v>
      </c>
      <c r="E634" s="235">
        <v>3000</v>
      </c>
      <c r="F634" s="235">
        <v>3000</v>
      </c>
    </row>
    <row r="635" ht="28" customHeight="1" spans="1:6">
      <c r="A635" s="231" t="s">
        <v>1125</v>
      </c>
      <c r="B635" s="232" t="s">
        <v>1126</v>
      </c>
      <c r="C635" s="233" t="s">
        <v>1267</v>
      </c>
      <c r="D635" s="236" t="s">
        <v>1268</v>
      </c>
      <c r="E635" s="235">
        <v>5656</v>
      </c>
      <c r="F635" s="235">
        <v>5656</v>
      </c>
    </row>
    <row r="636" ht="28" customHeight="1" spans="1:6">
      <c r="A636" s="231" t="s">
        <v>1129</v>
      </c>
      <c r="B636" s="232" t="s">
        <v>1130</v>
      </c>
      <c r="C636" s="233" t="s">
        <v>1267</v>
      </c>
      <c r="D636" s="236" t="s">
        <v>1268</v>
      </c>
      <c r="E636" s="235">
        <v>39800</v>
      </c>
      <c r="F636" s="235">
        <v>39800</v>
      </c>
    </row>
    <row r="637" ht="28" customHeight="1" spans="1:6">
      <c r="A637" s="231"/>
      <c r="B637" s="232"/>
      <c r="C637" s="233" t="s">
        <v>1269</v>
      </c>
      <c r="D637" s="236"/>
      <c r="E637" s="235">
        <v>291735</v>
      </c>
      <c r="F637" s="235">
        <v>291735</v>
      </c>
    </row>
    <row r="638" ht="28" customHeight="1" spans="1:6">
      <c r="A638" s="231" t="s">
        <v>1095</v>
      </c>
      <c r="B638" s="232" t="s">
        <v>1096</v>
      </c>
      <c r="C638" s="233"/>
      <c r="D638" s="236"/>
      <c r="E638" s="235">
        <v>192207</v>
      </c>
      <c r="F638" s="235">
        <v>192207</v>
      </c>
    </row>
    <row r="639" ht="28" customHeight="1" spans="1:6">
      <c r="A639" s="231" t="s">
        <v>1097</v>
      </c>
      <c r="B639" s="232" t="s">
        <v>1098</v>
      </c>
      <c r="C639" s="233" t="s">
        <v>1270</v>
      </c>
      <c r="D639" s="236" t="s">
        <v>1271</v>
      </c>
      <c r="E639" s="235">
        <v>102288</v>
      </c>
      <c r="F639" s="235">
        <v>102288</v>
      </c>
    </row>
    <row r="640" ht="28" customHeight="1" spans="1:6">
      <c r="A640" s="231" t="s">
        <v>1101</v>
      </c>
      <c r="B640" s="232" t="s">
        <v>1102</v>
      </c>
      <c r="C640" s="233" t="s">
        <v>1270</v>
      </c>
      <c r="D640" s="236" t="s">
        <v>1271</v>
      </c>
      <c r="E640" s="235">
        <v>1788</v>
      </c>
      <c r="F640" s="235">
        <v>1788</v>
      </c>
    </row>
    <row r="641" ht="28" customHeight="1" spans="1:6">
      <c r="A641" s="231" t="s">
        <v>1147</v>
      </c>
      <c r="B641" s="232" t="s">
        <v>1148</v>
      </c>
      <c r="C641" s="233" t="s">
        <v>1270</v>
      </c>
      <c r="D641" s="236" t="s">
        <v>1271</v>
      </c>
      <c r="E641" s="235">
        <v>37032</v>
      </c>
      <c r="F641" s="235">
        <v>37032</v>
      </c>
    </row>
    <row r="642" ht="28" customHeight="1" spans="1:6">
      <c r="A642" s="231" t="s">
        <v>1105</v>
      </c>
      <c r="B642" s="232" t="s">
        <v>1106</v>
      </c>
      <c r="C642" s="233" t="s">
        <v>1270</v>
      </c>
      <c r="D642" s="236" t="s">
        <v>1271</v>
      </c>
      <c r="E642" s="235">
        <v>28222</v>
      </c>
      <c r="F642" s="235">
        <v>28222</v>
      </c>
    </row>
    <row r="643" ht="28" customHeight="1" spans="1:6">
      <c r="A643" s="231" t="s">
        <v>1107</v>
      </c>
      <c r="B643" s="232" t="s">
        <v>1108</v>
      </c>
      <c r="C643" s="233" t="s">
        <v>1270</v>
      </c>
      <c r="D643" s="236" t="s">
        <v>1271</v>
      </c>
      <c r="E643" s="235">
        <v>8466</v>
      </c>
      <c r="F643" s="235">
        <v>8466</v>
      </c>
    </row>
    <row r="644" ht="28" customHeight="1" spans="1:6">
      <c r="A644" s="231" t="s">
        <v>1109</v>
      </c>
      <c r="B644" s="232" t="s">
        <v>1110</v>
      </c>
      <c r="C644" s="233" t="s">
        <v>1270</v>
      </c>
      <c r="D644" s="236" t="s">
        <v>1271</v>
      </c>
      <c r="E644" s="235">
        <v>300</v>
      </c>
      <c r="F644" s="235">
        <v>300</v>
      </c>
    </row>
    <row r="645" ht="28" customHeight="1" spans="1:6">
      <c r="A645" s="231" t="s">
        <v>1111</v>
      </c>
      <c r="B645" s="232" t="s">
        <v>1112</v>
      </c>
      <c r="C645" s="233" t="s">
        <v>1270</v>
      </c>
      <c r="D645" s="236" t="s">
        <v>1271</v>
      </c>
      <c r="E645" s="235">
        <v>14111</v>
      </c>
      <c r="F645" s="235">
        <v>14111</v>
      </c>
    </row>
    <row r="646" ht="28" customHeight="1" spans="1:6">
      <c r="A646" s="231" t="s">
        <v>1115</v>
      </c>
      <c r="B646" s="232" t="s">
        <v>1116</v>
      </c>
      <c r="C646" s="233"/>
      <c r="D646" s="236"/>
      <c r="E646" s="235">
        <v>99528</v>
      </c>
      <c r="F646" s="235">
        <v>99528</v>
      </c>
    </row>
    <row r="647" ht="28" customHeight="1" spans="1:6">
      <c r="A647" s="231" t="s">
        <v>1117</v>
      </c>
      <c r="B647" s="232" t="s">
        <v>1118</v>
      </c>
      <c r="C647" s="233" t="s">
        <v>1270</v>
      </c>
      <c r="D647" s="236" t="s">
        <v>1271</v>
      </c>
      <c r="E647" s="235">
        <v>16000</v>
      </c>
      <c r="F647" s="235">
        <v>16000</v>
      </c>
    </row>
    <row r="648" ht="28" customHeight="1" spans="1:6">
      <c r="A648" s="231" t="s">
        <v>1125</v>
      </c>
      <c r="B648" s="232" t="s">
        <v>1126</v>
      </c>
      <c r="C648" s="233" t="s">
        <v>1270</v>
      </c>
      <c r="D648" s="236" t="s">
        <v>1271</v>
      </c>
      <c r="E648" s="235">
        <v>3528</v>
      </c>
      <c r="F648" s="235">
        <v>3528</v>
      </c>
    </row>
    <row r="649" ht="28" customHeight="1" spans="1:6">
      <c r="A649" s="231" t="s">
        <v>1127</v>
      </c>
      <c r="B649" s="232" t="s">
        <v>1128</v>
      </c>
      <c r="C649" s="233" t="s">
        <v>1270</v>
      </c>
      <c r="D649" s="236" t="s">
        <v>1271</v>
      </c>
      <c r="E649" s="235">
        <v>80000</v>
      </c>
      <c r="F649" s="235">
        <v>80000</v>
      </c>
    </row>
    <row r="650" ht="28" customHeight="1" spans="1:6">
      <c r="A650" s="231"/>
      <c r="B650" s="232"/>
      <c r="C650" s="233" t="s">
        <v>1272</v>
      </c>
      <c r="D650" s="236"/>
      <c r="E650" s="235">
        <v>11588289</v>
      </c>
      <c r="F650" s="235">
        <v>11318289</v>
      </c>
    </row>
    <row r="651" ht="28" customHeight="1" spans="1:6">
      <c r="A651" s="231" t="s">
        <v>1095</v>
      </c>
      <c r="B651" s="232" t="s">
        <v>1096</v>
      </c>
      <c r="C651" s="233"/>
      <c r="D651" s="236"/>
      <c r="E651" s="235">
        <v>10514093</v>
      </c>
      <c r="F651" s="235">
        <v>10514093</v>
      </c>
    </row>
    <row r="652" ht="28" customHeight="1" spans="1:6">
      <c r="A652" s="231" t="s">
        <v>1097</v>
      </c>
      <c r="B652" s="232" t="s">
        <v>1098</v>
      </c>
      <c r="C652" s="233" t="s">
        <v>1273</v>
      </c>
      <c r="D652" s="236" t="s">
        <v>1274</v>
      </c>
      <c r="E652" s="235">
        <v>5724384</v>
      </c>
      <c r="F652" s="235">
        <v>5724384</v>
      </c>
    </row>
    <row r="653" ht="28" customHeight="1" spans="1:6">
      <c r="A653" s="231" t="s">
        <v>1101</v>
      </c>
      <c r="B653" s="232" t="s">
        <v>1102</v>
      </c>
      <c r="C653" s="233" t="s">
        <v>1273</v>
      </c>
      <c r="D653" s="236" t="s">
        <v>1274</v>
      </c>
      <c r="E653" s="235">
        <v>375480</v>
      </c>
      <c r="F653" s="235">
        <v>375480</v>
      </c>
    </row>
    <row r="654" ht="28" customHeight="1" spans="1:6">
      <c r="A654" s="231" t="s">
        <v>1103</v>
      </c>
      <c r="B654" s="232" t="s">
        <v>1104</v>
      </c>
      <c r="C654" s="233" t="s">
        <v>1273</v>
      </c>
      <c r="D654" s="236" t="s">
        <v>1274</v>
      </c>
      <c r="E654" s="235">
        <v>102250</v>
      </c>
      <c r="F654" s="235">
        <v>102250</v>
      </c>
    </row>
    <row r="655" ht="28" customHeight="1" spans="1:6">
      <c r="A655" s="231" t="s">
        <v>1147</v>
      </c>
      <c r="B655" s="232" t="s">
        <v>1148</v>
      </c>
      <c r="C655" s="233" t="s">
        <v>1273</v>
      </c>
      <c r="D655" s="236" t="s">
        <v>1274</v>
      </c>
      <c r="E655" s="235">
        <v>1367148</v>
      </c>
      <c r="F655" s="235">
        <v>1367148</v>
      </c>
    </row>
    <row r="656" ht="28" customHeight="1" spans="1:6">
      <c r="A656" s="231" t="s">
        <v>1105</v>
      </c>
      <c r="B656" s="232" t="s">
        <v>1106</v>
      </c>
      <c r="C656" s="233" t="s">
        <v>1273</v>
      </c>
      <c r="D656" s="236" t="s">
        <v>1274</v>
      </c>
      <c r="E656" s="235">
        <v>1493402</v>
      </c>
      <c r="F656" s="235">
        <v>1493402</v>
      </c>
    </row>
    <row r="657" ht="28" customHeight="1" spans="1:6">
      <c r="A657" s="231" t="s">
        <v>1107</v>
      </c>
      <c r="B657" s="232" t="s">
        <v>1108</v>
      </c>
      <c r="C657" s="233" t="s">
        <v>1273</v>
      </c>
      <c r="D657" s="236" t="s">
        <v>1274</v>
      </c>
      <c r="E657" s="235">
        <v>448021</v>
      </c>
      <c r="F657" s="235">
        <v>448021</v>
      </c>
    </row>
    <row r="658" ht="28" customHeight="1" spans="1:6">
      <c r="A658" s="231" t="s">
        <v>1109</v>
      </c>
      <c r="B658" s="232" t="s">
        <v>1110</v>
      </c>
      <c r="C658" s="233" t="s">
        <v>1273</v>
      </c>
      <c r="D658" s="236" t="s">
        <v>1274</v>
      </c>
      <c r="E658" s="235">
        <v>158897</v>
      </c>
      <c r="F658" s="235">
        <v>158897</v>
      </c>
    </row>
    <row r="659" ht="28" customHeight="1" spans="1:6">
      <c r="A659" s="231" t="s">
        <v>1111</v>
      </c>
      <c r="B659" s="232" t="s">
        <v>1112</v>
      </c>
      <c r="C659" s="233" t="s">
        <v>1273</v>
      </c>
      <c r="D659" s="236" t="s">
        <v>1274</v>
      </c>
      <c r="E659" s="235">
        <v>746701</v>
      </c>
      <c r="F659" s="235">
        <v>746701</v>
      </c>
    </row>
    <row r="660" ht="28" customHeight="1" spans="1:6">
      <c r="A660" s="231" t="s">
        <v>1113</v>
      </c>
      <c r="B660" s="232" t="s">
        <v>1114</v>
      </c>
      <c r="C660" s="233" t="s">
        <v>1273</v>
      </c>
      <c r="D660" s="236" t="s">
        <v>1274</v>
      </c>
      <c r="E660" s="235">
        <v>97810</v>
      </c>
      <c r="F660" s="235">
        <v>97810</v>
      </c>
    </row>
    <row r="661" ht="28" customHeight="1" spans="1:6">
      <c r="A661" s="231" t="s">
        <v>1115</v>
      </c>
      <c r="B661" s="232" t="s">
        <v>1116</v>
      </c>
      <c r="C661" s="233"/>
      <c r="D661" s="236"/>
      <c r="E661" s="235">
        <v>923675</v>
      </c>
      <c r="F661" s="235">
        <v>653675</v>
      </c>
    </row>
    <row r="662" ht="28" customHeight="1" spans="1:6">
      <c r="A662" s="231" t="s">
        <v>1117</v>
      </c>
      <c r="B662" s="232" t="s">
        <v>1118</v>
      </c>
      <c r="C662" s="233" t="s">
        <v>1273</v>
      </c>
      <c r="D662" s="236" t="s">
        <v>1274</v>
      </c>
      <c r="E662" s="235">
        <v>403000</v>
      </c>
      <c r="F662" s="235">
        <v>173000</v>
      </c>
    </row>
    <row r="663" ht="28" customHeight="1" spans="1:6">
      <c r="A663" s="231" t="s">
        <v>1224</v>
      </c>
      <c r="B663" s="232" t="s">
        <v>1225</v>
      </c>
      <c r="C663" s="233" t="s">
        <v>1273</v>
      </c>
      <c r="D663" s="236" t="s">
        <v>1274</v>
      </c>
      <c r="E663" s="235">
        <v>14000</v>
      </c>
      <c r="F663" s="235">
        <v>14000</v>
      </c>
    </row>
    <row r="664" ht="28" customHeight="1" spans="1:6">
      <c r="A664" s="231" t="s">
        <v>1149</v>
      </c>
      <c r="B664" s="232" t="s">
        <v>1150</v>
      </c>
      <c r="C664" s="233" t="s">
        <v>1273</v>
      </c>
      <c r="D664" s="236" t="s">
        <v>1274</v>
      </c>
      <c r="E664" s="235">
        <v>56000</v>
      </c>
      <c r="F664" s="235">
        <v>56000</v>
      </c>
    </row>
    <row r="665" ht="28" customHeight="1" spans="1:6">
      <c r="A665" s="231" t="s">
        <v>1140</v>
      </c>
      <c r="B665" s="232" t="s">
        <v>1141</v>
      </c>
      <c r="C665" s="233" t="s">
        <v>1273</v>
      </c>
      <c r="D665" s="236" t="s">
        <v>1274</v>
      </c>
      <c r="E665" s="235">
        <v>5000</v>
      </c>
      <c r="F665" s="235">
        <v>5000</v>
      </c>
    </row>
    <row r="666" ht="28" customHeight="1" spans="1:6">
      <c r="A666" s="231" t="s">
        <v>1125</v>
      </c>
      <c r="B666" s="232" t="s">
        <v>1126</v>
      </c>
      <c r="C666" s="233" t="s">
        <v>1273</v>
      </c>
      <c r="D666" s="236" t="s">
        <v>1274</v>
      </c>
      <c r="E666" s="235">
        <v>186675</v>
      </c>
      <c r="F666" s="235">
        <v>186675</v>
      </c>
    </row>
    <row r="667" ht="28" customHeight="1" spans="1:6">
      <c r="A667" s="231" t="s">
        <v>1127</v>
      </c>
      <c r="B667" s="232" t="s">
        <v>1128</v>
      </c>
      <c r="C667" s="233" t="s">
        <v>1273</v>
      </c>
      <c r="D667" s="236" t="s">
        <v>1274</v>
      </c>
      <c r="E667" s="235">
        <v>40000</v>
      </c>
      <c r="F667" s="235">
        <v>0</v>
      </c>
    </row>
    <row r="668" ht="28" customHeight="1" spans="1:6">
      <c r="A668" s="231" t="s">
        <v>1129</v>
      </c>
      <c r="B668" s="232" t="s">
        <v>1130</v>
      </c>
      <c r="C668" s="233" t="s">
        <v>1273</v>
      </c>
      <c r="D668" s="236" t="s">
        <v>1274</v>
      </c>
      <c r="E668" s="235">
        <v>219000</v>
      </c>
      <c r="F668" s="235">
        <v>219000</v>
      </c>
    </row>
    <row r="669" ht="28" customHeight="1" spans="1:6">
      <c r="A669" s="231" t="s">
        <v>1131</v>
      </c>
      <c r="B669" s="232" t="s">
        <v>1132</v>
      </c>
      <c r="C669" s="233"/>
      <c r="D669" s="236"/>
      <c r="E669" s="235">
        <v>150520</v>
      </c>
      <c r="F669" s="235">
        <v>150520</v>
      </c>
    </row>
    <row r="670" ht="28" customHeight="1" spans="1:6">
      <c r="A670" s="231" t="s">
        <v>1133</v>
      </c>
      <c r="B670" s="232" t="s">
        <v>1134</v>
      </c>
      <c r="C670" s="233" t="s">
        <v>1273</v>
      </c>
      <c r="D670" s="236" t="s">
        <v>1274</v>
      </c>
      <c r="E670" s="235">
        <v>82120</v>
      </c>
      <c r="F670" s="235">
        <v>82120</v>
      </c>
    </row>
    <row r="671" ht="28" customHeight="1" spans="1:6">
      <c r="A671" s="231" t="s">
        <v>1135</v>
      </c>
      <c r="B671" s="232" t="s">
        <v>1136</v>
      </c>
      <c r="C671" s="233" t="s">
        <v>1273</v>
      </c>
      <c r="D671" s="236" t="s">
        <v>1274</v>
      </c>
      <c r="E671" s="235">
        <v>68400</v>
      </c>
      <c r="F671" s="235">
        <v>68400</v>
      </c>
    </row>
    <row r="672" ht="28" customHeight="1" spans="1:6">
      <c r="A672" s="231"/>
      <c r="B672" s="232"/>
      <c r="C672" s="233" t="s">
        <v>1275</v>
      </c>
      <c r="D672" s="236"/>
      <c r="E672" s="235">
        <v>373133</v>
      </c>
      <c r="F672" s="235">
        <v>373133</v>
      </c>
    </row>
    <row r="673" ht="28" customHeight="1" spans="1:6">
      <c r="A673" s="231" t="s">
        <v>1095</v>
      </c>
      <c r="B673" s="232" t="s">
        <v>1096</v>
      </c>
      <c r="C673" s="233"/>
      <c r="D673" s="236"/>
      <c r="E673" s="235">
        <v>309901</v>
      </c>
      <c r="F673" s="235">
        <v>309901</v>
      </c>
    </row>
    <row r="674" ht="28" customHeight="1" spans="1:6">
      <c r="A674" s="231" t="s">
        <v>1097</v>
      </c>
      <c r="B674" s="232" t="s">
        <v>1098</v>
      </c>
      <c r="C674" s="233" t="s">
        <v>1276</v>
      </c>
      <c r="D674" s="236" t="s">
        <v>1277</v>
      </c>
      <c r="E674" s="235">
        <v>168036</v>
      </c>
      <c r="F674" s="235">
        <v>168036</v>
      </c>
    </row>
    <row r="675" ht="28" customHeight="1" spans="1:6">
      <c r="A675" s="231" t="s">
        <v>1101</v>
      </c>
      <c r="B675" s="232" t="s">
        <v>1102</v>
      </c>
      <c r="C675" s="233" t="s">
        <v>1276</v>
      </c>
      <c r="D675" s="236" t="s">
        <v>1277</v>
      </c>
      <c r="E675" s="235">
        <v>49260</v>
      </c>
      <c r="F675" s="235">
        <v>49260</v>
      </c>
    </row>
    <row r="676" ht="28" customHeight="1" spans="1:6">
      <c r="A676" s="231" t="s">
        <v>1103</v>
      </c>
      <c r="B676" s="232" t="s">
        <v>1104</v>
      </c>
      <c r="C676" s="233" t="s">
        <v>1276</v>
      </c>
      <c r="D676" s="236" t="s">
        <v>1277</v>
      </c>
      <c r="E676" s="235">
        <v>14003</v>
      </c>
      <c r="F676" s="235">
        <v>14003</v>
      </c>
    </row>
    <row r="677" ht="28" customHeight="1" spans="1:6">
      <c r="A677" s="231" t="s">
        <v>1105</v>
      </c>
      <c r="B677" s="232" t="s">
        <v>1106</v>
      </c>
      <c r="C677" s="233" t="s">
        <v>1276</v>
      </c>
      <c r="D677" s="236" t="s">
        <v>1277</v>
      </c>
      <c r="E677" s="235">
        <v>43459</v>
      </c>
      <c r="F677" s="235">
        <v>43459</v>
      </c>
    </row>
    <row r="678" ht="28" customHeight="1" spans="1:6">
      <c r="A678" s="231" t="s">
        <v>1107</v>
      </c>
      <c r="B678" s="232" t="s">
        <v>1108</v>
      </c>
      <c r="C678" s="233" t="s">
        <v>1276</v>
      </c>
      <c r="D678" s="236" t="s">
        <v>1277</v>
      </c>
      <c r="E678" s="235">
        <v>13038</v>
      </c>
      <c r="F678" s="235">
        <v>13038</v>
      </c>
    </row>
    <row r="679" ht="28" customHeight="1" spans="1:6">
      <c r="A679" s="231" t="s">
        <v>1109</v>
      </c>
      <c r="B679" s="232" t="s">
        <v>1110</v>
      </c>
      <c r="C679" s="233" t="s">
        <v>1276</v>
      </c>
      <c r="D679" s="236" t="s">
        <v>1277</v>
      </c>
      <c r="E679" s="235">
        <v>375</v>
      </c>
      <c r="F679" s="235">
        <v>375</v>
      </c>
    </row>
    <row r="680" ht="28" customHeight="1" spans="1:6">
      <c r="A680" s="231" t="s">
        <v>1111</v>
      </c>
      <c r="B680" s="232" t="s">
        <v>1112</v>
      </c>
      <c r="C680" s="233" t="s">
        <v>1276</v>
      </c>
      <c r="D680" s="236" t="s">
        <v>1277</v>
      </c>
      <c r="E680" s="235">
        <v>21730</v>
      </c>
      <c r="F680" s="235">
        <v>21730</v>
      </c>
    </row>
    <row r="681" ht="28" customHeight="1" spans="1:6">
      <c r="A681" s="231" t="s">
        <v>1115</v>
      </c>
      <c r="B681" s="232" t="s">
        <v>1116</v>
      </c>
      <c r="C681" s="233"/>
      <c r="D681" s="236"/>
      <c r="E681" s="235">
        <v>63232</v>
      </c>
      <c r="F681" s="235">
        <v>63232</v>
      </c>
    </row>
    <row r="682" ht="28" customHeight="1" spans="1:6">
      <c r="A682" s="231" t="s">
        <v>1117</v>
      </c>
      <c r="B682" s="232" t="s">
        <v>1118</v>
      </c>
      <c r="C682" s="233" t="s">
        <v>1276</v>
      </c>
      <c r="D682" s="236" t="s">
        <v>1277</v>
      </c>
      <c r="E682" s="235">
        <v>10000</v>
      </c>
      <c r="F682" s="235">
        <v>10000</v>
      </c>
    </row>
    <row r="683" ht="28" customHeight="1" spans="1:6">
      <c r="A683" s="231" t="s">
        <v>1119</v>
      </c>
      <c r="B683" s="232" t="s">
        <v>1120</v>
      </c>
      <c r="C683" s="233" t="s">
        <v>1276</v>
      </c>
      <c r="D683" s="236" t="s">
        <v>1277</v>
      </c>
      <c r="E683" s="235">
        <v>5000</v>
      </c>
      <c r="F683" s="235">
        <v>5000</v>
      </c>
    </row>
    <row r="684" ht="28" customHeight="1" spans="1:6">
      <c r="A684" s="231" t="s">
        <v>1149</v>
      </c>
      <c r="B684" s="232" t="s">
        <v>1150</v>
      </c>
      <c r="C684" s="233" t="s">
        <v>1276</v>
      </c>
      <c r="D684" s="236" t="s">
        <v>1277</v>
      </c>
      <c r="E684" s="235">
        <v>2000</v>
      </c>
      <c r="F684" s="235">
        <v>2000</v>
      </c>
    </row>
    <row r="685" ht="28" customHeight="1" spans="1:6">
      <c r="A685" s="231" t="s">
        <v>1151</v>
      </c>
      <c r="B685" s="232" t="s">
        <v>1152</v>
      </c>
      <c r="C685" s="233" t="s">
        <v>1276</v>
      </c>
      <c r="D685" s="236" t="s">
        <v>1277</v>
      </c>
      <c r="E685" s="235">
        <v>3000</v>
      </c>
      <c r="F685" s="235">
        <v>3000</v>
      </c>
    </row>
    <row r="686" ht="28" customHeight="1" spans="1:6">
      <c r="A686" s="231" t="s">
        <v>1125</v>
      </c>
      <c r="B686" s="232" t="s">
        <v>1126</v>
      </c>
      <c r="C686" s="233" t="s">
        <v>1276</v>
      </c>
      <c r="D686" s="236" t="s">
        <v>1277</v>
      </c>
      <c r="E686" s="235">
        <v>5432</v>
      </c>
      <c r="F686" s="235">
        <v>5432</v>
      </c>
    </row>
    <row r="687" ht="28" customHeight="1" spans="1:6">
      <c r="A687" s="231" t="s">
        <v>1129</v>
      </c>
      <c r="B687" s="232" t="s">
        <v>1130</v>
      </c>
      <c r="C687" s="233" t="s">
        <v>1276</v>
      </c>
      <c r="D687" s="236" t="s">
        <v>1277</v>
      </c>
      <c r="E687" s="235">
        <v>37800</v>
      </c>
      <c r="F687" s="235">
        <v>37800</v>
      </c>
    </row>
    <row r="688" ht="28" customHeight="1" spans="1:6">
      <c r="A688" s="231"/>
      <c r="B688" s="232"/>
      <c r="C688" s="233" t="s">
        <v>1278</v>
      </c>
      <c r="D688" s="236"/>
      <c r="E688" s="235">
        <v>11940069</v>
      </c>
      <c r="F688" s="235">
        <v>8657069</v>
      </c>
    </row>
    <row r="689" ht="28" customHeight="1" spans="1:6">
      <c r="A689" s="231" t="s">
        <v>1095</v>
      </c>
      <c r="B689" s="232" t="s">
        <v>1096</v>
      </c>
      <c r="C689" s="233"/>
      <c r="D689" s="236"/>
      <c r="E689" s="235">
        <v>7834478</v>
      </c>
      <c r="F689" s="235">
        <v>7834478</v>
      </c>
    </row>
    <row r="690" ht="28" customHeight="1" spans="1:6">
      <c r="A690" s="231" t="s">
        <v>1097</v>
      </c>
      <c r="B690" s="232" t="s">
        <v>1098</v>
      </c>
      <c r="C690" s="233" t="s">
        <v>1279</v>
      </c>
      <c r="D690" s="236" t="s">
        <v>1280</v>
      </c>
      <c r="E690" s="235">
        <v>4303188</v>
      </c>
      <c r="F690" s="235">
        <v>4303188</v>
      </c>
    </row>
    <row r="691" ht="28" customHeight="1" spans="1:6">
      <c r="A691" s="231" t="s">
        <v>1101</v>
      </c>
      <c r="B691" s="232" t="s">
        <v>1102</v>
      </c>
      <c r="C691" s="233" t="s">
        <v>1279</v>
      </c>
      <c r="D691" s="236" t="s">
        <v>1280</v>
      </c>
      <c r="E691" s="235">
        <v>519012</v>
      </c>
      <c r="F691" s="235">
        <v>519012</v>
      </c>
    </row>
    <row r="692" ht="28" customHeight="1" spans="1:6">
      <c r="A692" s="231" t="s">
        <v>1103</v>
      </c>
      <c r="B692" s="232" t="s">
        <v>1104</v>
      </c>
      <c r="C692" s="233" t="s">
        <v>1279</v>
      </c>
      <c r="D692" s="236" t="s">
        <v>1280</v>
      </c>
      <c r="E692" s="235">
        <v>159223</v>
      </c>
      <c r="F692" s="235">
        <v>159223</v>
      </c>
    </row>
    <row r="693" ht="28" customHeight="1" spans="1:6">
      <c r="A693" s="231" t="s">
        <v>1147</v>
      </c>
      <c r="B693" s="232" t="s">
        <v>1148</v>
      </c>
      <c r="C693" s="233" t="s">
        <v>1279</v>
      </c>
      <c r="D693" s="236" t="s">
        <v>1280</v>
      </c>
      <c r="E693" s="235">
        <v>802164</v>
      </c>
      <c r="F693" s="235">
        <v>802164</v>
      </c>
    </row>
    <row r="694" ht="28" customHeight="1" spans="1:6">
      <c r="A694" s="231" t="s">
        <v>1105</v>
      </c>
      <c r="B694" s="232" t="s">
        <v>1106</v>
      </c>
      <c r="C694" s="233" t="s">
        <v>1279</v>
      </c>
      <c r="D694" s="236" t="s">
        <v>1280</v>
      </c>
      <c r="E694" s="235">
        <v>1126010</v>
      </c>
      <c r="F694" s="235">
        <v>1126010</v>
      </c>
    </row>
    <row r="695" ht="28" customHeight="1" spans="1:6">
      <c r="A695" s="231" t="s">
        <v>1107</v>
      </c>
      <c r="B695" s="232" t="s">
        <v>1108</v>
      </c>
      <c r="C695" s="233" t="s">
        <v>1279</v>
      </c>
      <c r="D695" s="236" t="s">
        <v>1280</v>
      </c>
      <c r="E695" s="235">
        <v>337803</v>
      </c>
      <c r="F695" s="235">
        <v>337803</v>
      </c>
    </row>
    <row r="696" ht="28" customHeight="1" spans="1:6">
      <c r="A696" s="231" t="s">
        <v>1109</v>
      </c>
      <c r="B696" s="232" t="s">
        <v>1110</v>
      </c>
      <c r="C696" s="233" t="s">
        <v>1279</v>
      </c>
      <c r="D696" s="236" t="s">
        <v>1280</v>
      </c>
      <c r="E696" s="235">
        <v>24072</v>
      </c>
      <c r="F696" s="235">
        <v>24072</v>
      </c>
    </row>
    <row r="697" ht="28" customHeight="1" spans="1:6">
      <c r="A697" s="231" t="s">
        <v>1111</v>
      </c>
      <c r="B697" s="232" t="s">
        <v>1112</v>
      </c>
      <c r="C697" s="233" t="s">
        <v>1279</v>
      </c>
      <c r="D697" s="236" t="s">
        <v>1280</v>
      </c>
      <c r="E697" s="235">
        <v>563005</v>
      </c>
      <c r="F697" s="235">
        <v>563005</v>
      </c>
    </row>
    <row r="698" ht="28" customHeight="1" spans="1:6">
      <c r="A698" s="231" t="s">
        <v>1115</v>
      </c>
      <c r="B698" s="232" t="s">
        <v>1116</v>
      </c>
      <c r="C698" s="233"/>
      <c r="D698" s="236"/>
      <c r="E698" s="235">
        <v>4016031</v>
      </c>
      <c r="F698" s="235">
        <v>733031</v>
      </c>
    </row>
    <row r="699" ht="28" customHeight="1" spans="1:6">
      <c r="A699" s="231" t="s">
        <v>1117</v>
      </c>
      <c r="B699" s="232" t="s">
        <v>1118</v>
      </c>
      <c r="C699" s="233" t="s">
        <v>1279</v>
      </c>
      <c r="D699" s="236" t="s">
        <v>1280</v>
      </c>
      <c r="E699" s="235">
        <v>946800</v>
      </c>
      <c r="F699" s="235">
        <v>76800</v>
      </c>
    </row>
    <row r="700" ht="28" customHeight="1" spans="1:6">
      <c r="A700" s="231" t="s">
        <v>1119</v>
      </c>
      <c r="B700" s="232" t="s">
        <v>1120</v>
      </c>
      <c r="C700" s="233" t="s">
        <v>1279</v>
      </c>
      <c r="D700" s="236" t="s">
        <v>1280</v>
      </c>
      <c r="E700" s="235">
        <v>624000</v>
      </c>
      <c r="F700" s="235">
        <v>24000</v>
      </c>
    </row>
    <row r="701" ht="28" customHeight="1" spans="1:6">
      <c r="A701" s="231" t="s">
        <v>1224</v>
      </c>
      <c r="B701" s="232" t="s">
        <v>1225</v>
      </c>
      <c r="C701" s="233" t="s">
        <v>1279</v>
      </c>
      <c r="D701" s="236" t="s">
        <v>1280</v>
      </c>
      <c r="E701" s="235">
        <v>20000</v>
      </c>
      <c r="F701" s="235">
        <v>20000</v>
      </c>
    </row>
    <row r="702" ht="28" customHeight="1" spans="1:6">
      <c r="A702" s="231" t="s">
        <v>1149</v>
      </c>
      <c r="B702" s="232" t="s">
        <v>1150</v>
      </c>
      <c r="C702" s="233" t="s">
        <v>1279</v>
      </c>
      <c r="D702" s="236" t="s">
        <v>1280</v>
      </c>
      <c r="E702" s="235">
        <v>132000</v>
      </c>
      <c r="F702" s="235">
        <v>32000</v>
      </c>
    </row>
    <row r="703" ht="28" customHeight="1" spans="1:6">
      <c r="A703" s="231" t="s">
        <v>1151</v>
      </c>
      <c r="B703" s="232" t="s">
        <v>1152</v>
      </c>
      <c r="C703" s="233" t="s">
        <v>1279</v>
      </c>
      <c r="D703" s="236" t="s">
        <v>1280</v>
      </c>
      <c r="E703" s="235">
        <v>174200</v>
      </c>
      <c r="F703" s="235">
        <v>14200</v>
      </c>
    </row>
    <row r="704" ht="28" customHeight="1" spans="1:6">
      <c r="A704" s="231" t="s">
        <v>1159</v>
      </c>
      <c r="B704" s="232" t="s">
        <v>1160</v>
      </c>
      <c r="C704" s="233" t="s">
        <v>1279</v>
      </c>
      <c r="D704" s="236" t="s">
        <v>1280</v>
      </c>
      <c r="E704" s="235">
        <v>160000</v>
      </c>
      <c r="F704" s="235">
        <v>0</v>
      </c>
    </row>
    <row r="705" ht="28" customHeight="1" spans="1:6">
      <c r="A705" s="231" t="s">
        <v>1140</v>
      </c>
      <c r="B705" s="232" t="s">
        <v>1141</v>
      </c>
      <c r="C705" s="233" t="s">
        <v>1279</v>
      </c>
      <c r="D705" s="236" t="s">
        <v>1280</v>
      </c>
      <c r="E705" s="235">
        <v>370000</v>
      </c>
      <c r="F705" s="235">
        <v>0</v>
      </c>
    </row>
    <row r="706" ht="28" customHeight="1" spans="1:6">
      <c r="A706" s="231" t="s">
        <v>1142</v>
      </c>
      <c r="B706" s="232" t="s">
        <v>1143</v>
      </c>
      <c r="C706" s="233" t="s">
        <v>1279</v>
      </c>
      <c r="D706" s="236" t="s">
        <v>1280</v>
      </c>
      <c r="E706" s="235">
        <v>544000</v>
      </c>
      <c r="F706" s="235">
        <v>21000</v>
      </c>
    </row>
    <row r="707" ht="28" customHeight="1" spans="1:6">
      <c r="A707" s="231" t="s">
        <v>1125</v>
      </c>
      <c r="B707" s="232" t="s">
        <v>1126</v>
      </c>
      <c r="C707" s="233" t="s">
        <v>1279</v>
      </c>
      <c r="D707" s="236" t="s">
        <v>1280</v>
      </c>
      <c r="E707" s="235">
        <v>140751</v>
      </c>
      <c r="F707" s="235">
        <v>140751</v>
      </c>
    </row>
    <row r="708" ht="28" customHeight="1" spans="1:6">
      <c r="A708" s="231" t="s">
        <v>1127</v>
      </c>
      <c r="B708" s="232" t="s">
        <v>1128</v>
      </c>
      <c r="C708" s="233" t="s">
        <v>1279</v>
      </c>
      <c r="D708" s="236" t="s">
        <v>1280</v>
      </c>
      <c r="E708" s="235">
        <v>530000</v>
      </c>
      <c r="F708" s="235">
        <v>30000</v>
      </c>
    </row>
    <row r="709" ht="28" customHeight="1" spans="1:6">
      <c r="A709" s="231" t="s">
        <v>1129</v>
      </c>
      <c r="B709" s="232" t="s">
        <v>1130</v>
      </c>
      <c r="C709" s="233" t="s">
        <v>1279</v>
      </c>
      <c r="D709" s="236" t="s">
        <v>1280</v>
      </c>
      <c r="E709" s="235">
        <v>374280</v>
      </c>
      <c r="F709" s="235">
        <v>374280</v>
      </c>
    </row>
    <row r="710" ht="28" customHeight="1" spans="1:6">
      <c r="A710" s="231" t="s">
        <v>1131</v>
      </c>
      <c r="B710" s="232" t="s">
        <v>1132</v>
      </c>
      <c r="C710" s="233"/>
      <c r="D710" s="236"/>
      <c r="E710" s="235">
        <v>89560</v>
      </c>
      <c r="F710" s="235">
        <v>89560</v>
      </c>
    </row>
    <row r="711" ht="28" customHeight="1" spans="1:6">
      <c r="A711" s="231" t="s">
        <v>1180</v>
      </c>
      <c r="B711" s="232" t="s">
        <v>1181</v>
      </c>
      <c r="C711" s="233" t="s">
        <v>1279</v>
      </c>
      <c r="D711" s="236" t="s">
        <v>1280</v>
      </c>
      <c r="E711" s="235">
        <v>89560</v>
      </c>
      <c r="F711" s="235">
        <v>89560</v>
      </c>
    </row>
    <row r="712" ht="28" customHeight="1" spans="1:6">
      <c r="A712" s="231"/>
      <c r="B712" s="232"/>
      <c r="C712" s="233" t="s">
        <v>1281</v>
      </c>
      <c r="D712" s="236"/>
      <c r="E712" s="235">
        <v>4958460</v>
      </c>
      <c r="F712" s="235">
        <v>4930460</v>
      </c>
    </row>
    <row r="713" ht="28" customHeight="1" spans="1:6">
      <c r="A713" s="231" t="s">
        <v>1095</v>
      </c>
      <c r="B713" s="232" t="s">
        <v>1096</v>
      </c>
      <c r="C713" s="233"/>
      <c r="D713" s="236"/>
      <c r="E713" s="235">
        <v>4417852</v>
      </c>
      <c r="F713" s="235">
        <v>4417852</v>
      </c>
    </row>
    <row r="714" ht="28" customHeight="1" spans="1:6">
      <c r="A714" s="231" t="s">
        <v>1097</v>
      </c>
      <c r="B714" s="232" t="s">
        <v>1098</v>
      </c>
      <c r="C714" s="233" t="s">
        <v>1282</v>
      </c>
      <c r="D714" s="236" t="s">
        <v>1283</v>
      </c>
      <c r="E714" s="235">
        <v>2417796</v>
      </c>
      <c r="F714" s="235">
        <v>2417796</v>
      </c>
    </row>
    <row r="715" ht="28" customHeight="1" spans="1:6">
      <c r="A715" s="231" t="s">
        <v>1101</v>
      </c>
      <c r="B715" s="232" t="s">
        <v>1102</v>
      </c>
      <c r="C715" s="233" t="s">
        <v>1282</v>
      </c>
      <c r="D715" s="236" t="s">
        <v>1283</v>
      </c>
      <c r="E715" s="235">
        <v>331260</v>
      </c>
      <c r="F715" s="235">
        <v>331260</v>
      </c>
    </row>
    <row r="716" ht="28" customHeight="1" spans="1:6">
      <c r="A716" s="231" t="s">
        <v>1103</v>
      </c>
      <c r="B716" s="232" t="s">
        <v>1104</v>
      </c>
      <c r="C716" s="233" t="s">
        <v>1282</v>
      </c>
      <c r="D716" s="236" t="s">
        <v>1283</v>
      </c>
      <c r="E716" s="235">
        <v>92459</v>
      </c>
      <c r="F716" s="235">
        <v>92459</v>
      </c>
    </row>
    <row r="717" ht="28" customHeight="1" spans="1:6">
      <c r="A717" s="231" t="s">
        <v>1147</v>
      </c>
      <c r="B717" s="232" t="s">
        <v>1148</v>
      </c>
      <c r="C717" s="233" t="s">
        <v>1282</v>
      </c>
      <c r="D717" s="236" t="s">
        <v>1283</v>
      </c>
      <c r="E717" s="235">
        <v>403284</v>
      </c>
      <c r="F717" s="235">
        <v>403284</v>
      </c>
    </row>
    <row r="718" ht="28" customHeight="1" spans="1:6">
      <c r="A718" s="231" t="s">
        <v>1105</v>
      </c>
      <c r="B718" s="232" t="s">
        <v>1106</v>
      </c>
      <c r="C718" s="233" t="s">
        <v>1282</v>
      </c>
      <c r="D718" s="236" t="s">
        <v>1283</v>
      </c>
      <c r="E718" s="235">
        <v>630468</v>
      </c>
      <c r="F718" s="235">
        <v>630468</v>
      </c>
    </row>
    <row r="719" ht="28" customHeight="1" spans="1:6">
      <c r="A719" s="231" t="s">
        <v>1107</v>
      </c>
      <c r="B719" s="232" t="s">
        <v>1108</v>
      </c>
      <c r="C719" s="233" t="s">
        <v>1282</v>
      </c>
      <c r="D719" s="236" t="s">
        <v>1283</v>
      </c>
      <c r="E719" s="235">
        <v>189140</v>
      </c>
      <c r="F719" s="235">
        <v>189140</v>
      </c>
    </row>
    <row r="720" ht="28" customHeight="1" spans="1:6">
      <c r="A720" s="231" t="s">
        <v>1109</v>
      </c>
      <c r="B720" s="232" t="s">
        <v>1110</v>
      </c>
      <c r="C720" s="233" t="s">
        <v>1282</v>
      </c>
      <c r="D720" s="236" t="s">
        <v>1283</v>
      </c>
      <c r="E720" s="235">
        <v>38210</v>
      </c>
      <c r="F720" s="235">
        <v>38210</v>
      </c>
    </row>
    <row r="721" ht="28" customHeight="1" spans="1:6">
      <c r="A721" s="231" t="s">
        <v>1111</v>
      </c>
      <c r="B721" s="232" t="s">
        <v>1112</v>
      </c>
      <c r="C721" s="233" t="s">
        <v>1282</v>
      </c>
      <c r="D721" s="236" t="s">
        <v>1283</v>
      </c>
      <c r="E721" s="235">
        <v>315234</v>
      </c>
      <c r="F721" s="235">
        <v>315234</v>
      </c>
    </row>
    <row r="722" ht="28" customHeight="1" spans="1:6">
      <c r="A722" s="231" t="s">
        <v>1115</v>
      </c>
      <c r="B722" s="232" t="s">
        <v>1116</v>
      </c>
      <c r="C722" s="233"/>
      <c r="D722" s="236"/>
      <c r="E722" s="235">
        <v>540609</v>
      </c>
      <c r="F722" s="235">
        <v>512609</v>
      </c>
    </row>
    <row r="723" ht="28" customHeight="1" spans="1:6">
      <c r="A723" s="231" t="s">
        <v>1117</v>
      </c>
      <c r="B723" s="232" t="s">
        <v>1118</v>
      </c>
      <c r="C723" s="233" t="s">
        <v>1282</v>
      </c>
      <c r="D723" s="236" t="s">
        <v>1283</v>
      </c>
      <c r="E723" s="235">
        <v>30000</v>
      </c>
      <c r="F723" s="235">
        <v>30000</v>
      </c>
    </row>
    <row r="724" ht="28" customHeight="1" spans="1:6">
      <c r="A724" s="231" t="s">
        <v>1119</v>
      </c>
      <c r="B724" s="232" t="s">
        <v>1120</v>
      </c>
      <c r="C724" s="233" t="s">
        <v>1282</v>
      </c>
      <c r="D724" s="236" t="s">
        <v>1283</v>
      </c>
      <c r="E724" s="235">
        <v>10000</v>
      </c>
      <c r="F724" s="235">
        <v>10000</v>
      </c>
    </row>
    <row r="725" ht="28" customHeight="1" spans="1:6">
      <c r="A725" s="231" t="s">
        <v>1224</v>
      </c>
      <c r="B725" s="232" t="s">
        <v>1225</v>
      </c>
      <c r="C725" s="233" t="s">
        <v>1282</v>
      </c>
      <c r="D725" s="236" t="s">
        <v>1283</v>
      </c>
      <c r="E725" s="235">
        <v>10000</v>
      </c>
      <c r="F725" s="235">
        <v>10000</v>
      </c>
    </row>
    <row r="726" ht="28" customHeight="1" spans="1:6">
      <c r="A726" s="231" t="s">
        <v>1149</v>
      </c>
      <c r="B726" s="232" t="s">
        <v>1150</v>
      </c>
      <c r="C726" s="233" t="s">
        <v>1282</v>
      </c>
      <c r="D726" s="236" t="s">
        <v>1283</v>
      </c>
      <c r="E726" s="235">
        <v>26000</v>
      </c>
      <c r="F726" s="235">
        <v>26000</v>
      </c>
    </row>
    <row r="727" ht="28" customHeight="1" spans="1:6">
      <c r="A727" s="231" t="s">
        <v>1151</v>
      </c>
      <c r="B727" s="232" t="s">
        <v>1152</v>
      </c>
      <c r="C727" s="233" t="s">
        <v>1282</v>
      </c>
      <c r="D727" s="236" t="s">
        <v>1283</v>
      </c>
      <c r="E727" s="235">
        <v>8000</v>
      </c>
      <c r="F727" s="235">
        <v>8000</v>
      </c>
    </row>
    <row r="728" ht="28" customHeight="1" spans="1:6">
      <c r="A728" s="231" t="s">
        <v>1159</v>
      </c>
      <c r="B728" s="232" t="s">
        <v>1160</v>
      </c>
      <c r="C728" s="233" t="s">
        <v>1282</v>
      </c>
      <c r="D728" s="236" t="s">
        <v>1283</v>
      </c>
      <c r="E728" s="235">
        <v>11000</v>
      </c>
      <c r="F728" s="235">
        <v>11000</v>
      </c>
    </row>
    <row r="729" ht="28" customHeight="1" spans="1:6">
      <c r="A729" s="231" t="s">
        <v>1140</v>
      </c>
      <c r="B729" s="232" t="s">
        <v>1141</v>
      </c>
      <c r="C729" s="233" t="s">
        <v>1282</v>
      </c>
      <c r="D729" s="236" t="s">
        <v>1283</v>
      </c>
      <c r="E729" s="235">
        <v>29000</v>
      </c>
      <c r="F729" s="235">
        <v>1000</v>
      </c>
    </row>
    <row r="730" ht="28" customHeight="1" spans="1:6">
      <c r="A730" s="231" t="s">
        <v>1142</v>
      </c>
      <c r="B730" s="232" t="s">
        <v>1143</v>
      </c>
      <c r="C730" s="233" t="s">
        <v>1282</v>
      </c>
      <c r="D730" s="236" t="s">
        <v>1283</v>
      </c>
      <c r="E730" s="235">
        <v>10500</v>
      </c>
      <c r="F730" s="235">
        <v>10500</v>
      </c>
    </row>
    <row r="731" ht="28" customHeight="1" spans="1:6">
      <c r="A731" s="231" t="s">
        <v>1121</v>
      </c>
      <c r="B731" s="232" t="s">
        <v>1122</v>
      </c>
      <c r="C731" s="233" t="s">
        <v>1282</v>
      </c>
      <c r="D731" s="236" t="s">
        <v>1283</v>
      </c>
      <c r="E731" s="235">
        <v>4000</v>
      </c>
      <c r="F731" s="235">
        <v>4000</v>
      </c>
    </row>
    <row r="732" ht="28" customHeight="1" spans="1:6">
      <c r="A732" s="231" t="s">
        <v>1199</v>
      </c>
      <c r="B732" s="232" t="s">
        <v>1200</v>
      </c>
      <c r="C732" s="233" t="s">
        <v>1282</v>
      </c>
      <c r="D732" s="236" t="s">
        <v>1283</v>
      </c>
      <c r="E732" s="235">
        <v>6000</v>
      </c>
      <c r="F732" s="235">
        <v>6000</v>
      </c>
    </row>
    <row r="733" ht="28" customHeight="1" spans="1:6">
      <c r="A733" s="231" t="s">
        <v>1123</v>
      </c>
      <c r="B733" s="232" t="s">
        <v>1124</v>
      </c>
      <c r="C733" s="233" t="s">
        <v>1282</v>
      </c>
      <c r="D733" s="236" t="s">
        <v>1283</v>
      </c>
      <c r="E733" s="235">
        <v>66300</v>
      </c>
      <c r="F733" s="235">
        <v>66300</v>
      </c>
    </row>
    <row r="734" ht="28" customHeight="1" spans="1:6">
      <c r="A734" s="231" t="s">
        <v>1204</v>
      </c>
      <c r="B734" s="232" t="s">
        <v>1205</v>
      </c>
      <c r="C734" s="233" t="s">
        <v>1282</v>
      </c>
      <c r="D734" s="236" t="s">
        <v>1283</v>
      </c>
      <c r="E734" s="235">
        <v>2000</v>
      </c>
      <c r="F734" s="235">
        <v>2000</v>
      </c>
    </row>
    <row r="735" ht="28" customHeight="1" spans="1:6">
      <c r="A735" s="231" t="s">
        <v>1125</v>
      </c>
      <c r="B735" s="232" t="s">
        <v>1126</v>
      </c>
      <c r="C735" s="233" t="s">
        <v>1282</v>
      </c>
      <c r="D735" s="236" t="s">
        <v>1283</v>
      </c>
      <c r="E735" s="235">
        <v>78809</v>
      </c>
      <c r="F735" s="235">
        <v>78809</v>
      </c>
    </row>
    <row r="736" ht="28" customHeight="1" spans="1:6">
      <c r="A736" s="231" t="s">
        <v>1127</v>
      </c>
      <c r="B736" s="232" t="s">
        <v>1128</v>
      </c>
      <c r="C736" s="233" t="s">
        <v>1282</v>
      </c>
      <c r="D736" s="236" t="s">
        <v>1283</v>
      </c>
      <c r="E736" s="235">
        <v>13200</v>
      </c>
      <c r="F736" s="235">
        <v>13200</v>
      </c>
    </row>
    <row r="737" ht="28" customHeight="1" spans="1:6">
      <c r="A737" s="231" t="s">
        <v>1129</v>
      </c>
      <c r="B737" s="232" t="s">
        <v>1130</v>
      </c>
      <c r="C737" s="233" t="s">
        <v>1282</v>
      </c>
      <c r="D737" s="236" t="s">
        <v>1283</v>
      </c>
      <c r="E737" s="235">
        <v>235800</v>
      </c>
      <c r="F737" s="235">
        <v>235800</v>
      </c>
    </row>
    <row r="738" ht="28" customHeight="1" spans="1:6">
      <c r="A738" s="231"/>
      <c r="B738" s="232"/>
      <c r="C738" s="233" t="s">
        <v>1284</v>
      </c>
      <c r="D738" s="236"/>
      <c r="E738" s="235">
        <v>12167761</v>
      </c>
      <c r="F738" s="235">
        <v>12167761</v>
      </c>
    </row>
    <row r="739" ht="28" customHeight="1" spans="1:6">
      <c r="A739" s="231" t="s">
        <v>1095</v>
      </c>
      <c r="B739" s="232" t="s">
        <v>1096</v>
      </c>
      <c r="C739" s="233"/>
      <c r="D739" s="236"/>
      <c r="E739" s="235">
        <v>10263345</v>
      </c>
      <c r="F739" s="235">
        <v>10263345</v>
      </c>
    </row>
    <row r="740" ht="28" customHeight="1" spans="1:6">
      <c r="A740" s="231" t="s">
        <v>1097</v>
      </c>
      <c r="B740" s="232" t="s">
        <v>1098</v>
      </c>
      <c r="C740" s="233" t="s">
        <v>1285</v>
      </c>
      <c r="D740" s="236" t="s">
        <v>1286</v>
      </c>
      <c r="E740" s="235">
        <v>5638488</v>
      </c>
      <c r="F740" s="235">
        <v>5638488</v>
      </c>
    </row>
    <row r="741" ht="28" customHeight="1" spans="1:6">
      <c r="A741" s="231" t="s">
        <v>1101</v>
      </c>
      <c r="B741" s="232" t="s">
        <v>1102</v>
      </c>
      <c r="C741" s="233" t="s">
        <v>1285</v>
      </c>
      <c r="D741" s="236" t="s">
        <v>1286</v>
      </c>
      <c r="E741" s="235">
        <v>1307460</v>
      </c>
      <c r="F741" s="235">
        <v>1307460</v>
      </c>
    </row>
    <row r="742" ht="28" customHeight="1" spans="1:6">
      <c r="A742" s="231" t="s">
        <v>1103</v>
      </c>
      <c r="B742" s="232" t="s">
        <v>1104</v>
      </c>
      <c r="C742" s="233" t="s">
        <v>1285</v>
      </c>
      <c r="D742" s="236" t="s">
        <v>1286</v>
      </c>
      <c r="E742" s="235">
        <v>437361</v>
      </c>
      <c r="F742" s="235">
        <v>437361</v>
      </c>
    </row>
    <row r="743" ht="28" customHeight="1" spans="1:6">
      <c r="A743" s="231" t="s">
        <v>1147</v>
      </c>
      <c r="B743" s="232" t="s">
        <v>1148</v>
      </c>
      <c r="C743" s="233" t="s">
        <v>1285</v>
      </c>
      <c r="D743" s="236" t="s">
        <v>1286</v>
      </c>
      <c r="E743" s="235">
        <v>125484</v>
      </c>
      <c r="F743" s="235">
        <v>125484</v>
      </c>
    </row>
    <row r="744" ht="28" customHeight="1" spans="1:6">
      <c r="A744" s="231" t="s">
        <v>1105</v>
      </c>
      <c r="B744" s="232" t="s">
        <v>1106</v>
      </c>
      <c r="C744" s="233" t="s">
        <v>1285</v>
      </c>
      <c r="D744" s="236" t="s">
        <v>1286</v>
      </c>
      <c r="E744" s="235">
        <v>1414397</v>
      </c>
      <c r="F744" s="235">
        <v>1414397</v>
      </c>
    </row>
    <row r="745" ht="28" customHeight="1" spans="1:6">
      <c r="A745" s="231" t="s">
        <v>1107</v>
      </c>
      <c r="B745" s="232" t="s">
        <v>1108</v>
      </c>
      <c r="C745" s="233" t="s">
        <v>1285</v>
      </c>
      <c r="D745" s="236" t="s">
        <v>1286</v>
      </c>
      <c r="E745" s="235">
        <v>422508</v>
      </c>
      <c r="F745" s="235">
        <v>422508</v>
      </c>
    </row>
    <row r="746" ht="28" customHeight="1" spans="1:6">
      <c r="A746" s="231" t="s">
        <v>1109</v>
      </c>
      <c r="B746" s="232" t="s">
        <v>1110</v>
      </c>
      <c r="C746" s="233" t="s">
        <v>1285</v>
      </c>
      <c r="D746" s="236" t="s">
        <v>1286</v>
      </c>
      <c r="E746" s="235">
        <v>213466</v>
      </c>
      <c r="F746" s="235">
        <v>213466</v>
      </c>
    </row>
    <row r="747" ht="28" customHeight="1" spans="1:6">
      <c r="A747" s="231" t="s">
        <v>1111</v>
      </c>
      <c r="B747" s="232" t="s">
        <v>1112</v>
      </c>
      <c r="C747" s="233" t="s">
        <v>1285</v>
      </c>
      <c r="D747" s="236" t="s">
        <v>1286</v>
      </c>
      <c r="E747" s="235">
        <v>704180</v>
      </c>
      <c r="F747" s="235">
        <v>704180</v>
      </c>
    </row>
    <row r="748" ht="28" customHeight="1" spans="1:6">
      <c r="A748" s="231" t="s">
        <v>1115</v>
      </c>
      <c r="B748" s="232" t="s">
        <v>1116</v>
      </c>
      <c r="C748" s="233"/>
      <c r="D748" s="236"/>
      <c r="E748" s="235">
        <v>1711645</v>
      </c>
      <c r="F748" s="235">
        <v>1711645</v>
      </c>
    </row>
    <row r="749" ht="28" customHeight="1" spans="1:6">
      <c r="A749" s="231" t="s">
        <v>1117</v>
      </c>
      <c r="B749" s="232" t="s">
        <v>1118</v>
      </c>
      <c r="C749" s="233" t="s">
        <v>1285</v>
      </c>
      <c r="D749" s="236" t="s">
        <v>1286</v>
      </c>
      <c r="E749" s="235">
        <v>225000</v>
      </c>
      <c r="F749" s="235">
        <v>225000</v>
      </c>
    </row>
    <row r="750" ht="28" customHeight="1" spans="1:6">
      <c r="A750" s="231" t="s">
        <v>1119</v>
      </c>
      <c r="B750" s="232" t="s">
        <v>1120</v>
      </c>
      <c r="C750" s="233" t="s">
        <v>1285</v>
      </c>
      <c r="D750" s="236" t="s">
        <v>1286</v>
      </c>
      <c r="E750" s="235">
        <v>59000</v>
      </c>
      <c r="F750" s="235">
        <v>59000</v>
      </c>
    </row>
    <row r="751" ht="28" customHeight="1" spans="1:6">
      <c r="A751" s="231" t="s">
        <v>1224</v>
      </c>
      <c r="B751" s="232" t="s">
        <v>1225</v>
      </c>
      <c r="C751" s="233" t="s">
        <v>1285</v>
      </c>
      <c r="D751" s="236" t="s">
        <v>1286</v>
      </c>
      <c r="E751" s="235">
        <v>10000</v>
      </c>
      <c r="F751" s="235">
        <v>10000</v>
      </c>
    </row>
    <row r="752" ht="28" customHeight="1" spans="1:6">
      <c r="A752" s="231" t="s">
        <v>1149</v>
      </c>
      <c r="B752" s="232" t="s">
        <v>1150</v>
      </c>
      <c r="C752" s="233" t="s">
        <v>1285</v>
      </c>
      <c r="D752" s="236" t="s">
        <v>1286</v>
      </c>
      <c r="E752" s="235">
        <v>60000</v>
      </c>
      <c r="F752" s="235">
        <v>60000</v>
      </c>
    </row>
    <row r="753" ht="28" customHeight="1" spans="1:6">
      <c r="A753" s="231" t="s">
        <v>1151</v>
      </c>
      <c r="B753" s="232" t="s">
        <v>1152</v>
      </c>
      <c r="C753" s="233" t="s">
        <v>1285</v>
      </c>
      <c r="D753" s="236" t="s">
        <v>1286</v>
      </c>
      <c r="E753" s="235">
        <v>18000</v>
      </c>
      <c r="F753" s="235">
        <v>18000</v>
      </c>
    </row>
    <row r="754" ht="28" customHeight="1" spans="1:6">
      <c r="A754" s="231" t="s">
        <v>1140</v>
      </c>
      <c r="B754" s="232" t="s">
        <v>1141</v>
      </c>
      <c r="C754" s="233" t="s">
        <v>1285</v>
      </c>
      <c r="D754" s="236" t="s">
        <v>1286</v>
      </c>
      <c r="E754" s="235">
        <v>50000</v>
      </c>
      <c r="F754" s="235">
        <v>50000</v>
      </c>
    </row>
    <row r="755" ht="28" customHeight="1" spans="1:6">
      <c r="A755" s="231" t="s">
        <v>1142</v>
      </c>
      <c r="B755" s="232" t="s">
        <v>1143</v>
      </c>
      <c r="C755" s="233" t="s">
        <v>1285</v>
      </c>
      <c r="D755" s="236" t="s">
        <v>1286</v>
      </c>
      <c r="E755" s="235">
        <v>70000</v>
      </c>
      <c r="F755" s="235">
        <v>70000</v>
      </c>
    </row>
    <row r="756" ht="28" customHeight="1" spans="1:6">
      <c r="A756" s="231" t="s">
        <v>1125</v>
      </c>
      <c r="B756" s="232" t="s">
        <v>1126</v>
      </c>
      <c r="C756" s="233" t="s">
        <v>1285</v>
      </c>
      <c r="D756" s="236" t="s">
        <v>1286</v>
      </c>
      <c r="E756" s="235">
        <v>176045</v>
      </c>
      <c r="F756" s="235">
        <v>176045</v>
      </c>
    </row>
    <row r="757" ht="28" customHeight="1" spans="1:6">
      <c r="A757" s="231" t="s">
        <v>1127</v>
      </c>
      <c r="B757" s="232" t="s">
        <v>1128</v>
      </c>
      <c r="C757" s="233" t="s">
        <v>1285</v>
      </c>
      <c r="D757" s="236" t="s">
        <v>1286</v>
      </c>
      <c r="E757" s="235">
        <v>50000</v>
      </c>
      <c r="F757" s="235">
        <v>50000</v>
      </c>
    </row>
    <row r="758" ht="28" customHeight="1" spans="1:6">
      <c r="A758" s="231" t="s">
        <v>1129</v>
      </c>
      <c r="B758" s="232" t="s">
        <v>1130</v>
      </c>
      <c r="C758" s="233" t="s">
        <v>1285</v>
      </c>
      <c r="D758" s="236" t="s">
        <v>1286</v>
      </c>
      <c r="E758" s="235">
        <v>993600</v>
      </c>
      <c r="F758" s="235">
        <v>993600</v>
      </c>
    </row>
    <row r="759" ht="28" customHeight="1" spans="1:6">
      <c r="A759" s="231" t="s">
        <v>1131</v>
      </c>
      <c r="B759" s="232" t="s">
        <v>1132</v>
      </c>
      <c r="C759" s="233"/>
      <c r="D759" s="236"/>
      <c r="E759" s="235">
        <v>192771</v>
      </c>
      <c r="F759" s="235">
        <v>192771</v>
      </c>
    </row>
    <row r="760" ht="28" customHeight="1" spans="1:6">
      <c r="A760" s="231" t="s">
        <v>1133</v>
      </c>
      <c r="B760" s="232" t="s">
        <v>1134</v>
      </c>
      <c r="C760" s="233" t="s">
        <v>1285</v>
      </c>
      <c r="D760" s="236" t="s">
        <v>1286</v>
      </c>
      <c r="E760" s="235">
        <v>86979</v>
      </c>
      <c r="F760" s="235">
        <v>86979</v>
      </c>
    </row>
    <row r="761" ht="28" customHeight="1" spans="1:6">
      <c r="A761" s="231" t="s">
        <v>1135</v>
      </c>
      <c r="B761" s="232" t="s">
        <v>1136</v>
      </c>
      <c r="C761" s="233" t="s">
        <v>1285</v>
      </c>
      <c r="D761" s="236" t="s">
        <v>1286</v>
      </c>
      <c r="E761" s="235">
        <v>105792</v>
      </c>
      <c r="F761" s="235">
        <v>105792</v>
      </c>
    </row>
    <row r="762" ht="28" customHeight="1" spans="1:6">
      <c r="A762" s="231"/>
      <c r="B762" s="232"/>
      <c r="C762" s="233" t="s">
        <v>1287</v>
      </c>
      <c r="D762" s="236"/>
      <c r="E762" s="235">
        <v>4825182</v>
      </c>
      <c r="F762" s="235">
        <v>4825182</v>
      </c>
    </row>
    <row r="763" ht="28" customHeight="1" spans="1:6">
      <c r="A763" s="231" t="s">
        <v>1095</v>
      </c>
      <c r="B763" s="232" t="s">
        <v>1096</v>
      </c>
      <c r="C763" s="233"/>
      <c r="D763" s="236"/>
      <c r="E763" s="235">
        <v>861372</v>
      </c>
      <c r="F763" s="235">
        <v>861372</v>
      </c>
    </row>
    <row r="764" ht="28" customHeight="1" spans="1:6">
      <c r="A764" s="231" t="s">
        <v>1097</v>
      </c>
      <c r="B764" s="232" t="s">
        <v>1098</v>
      </c>
      <c r="C764" s="233" t="s">
        <v>1288</v>
      </c>
      <c r="D764" s="236" t="s">
        <v>1289</v>
      </c>
      <c r="E764" s="235">
        <v>456588</v>
      </c>
      <c r="F764" s="235">
        <v>456588</v>
      </c>
    </row>
    <row r="765" ht="28" customHeight="1" spans="1:6">
      <c r="A765" s="231" t="s">
        <v>1101</v>
      </c>
      <c r="B765" s="232" t="s">
        <v>1102</v>
      </c>
      <c r="C765" s="233" t="s">
        <v>1288</v>
      </c>
      <c r="D765" s="236" t="s">
        <v>1289</v>
      </c>
      <c r="E765" s="235">
        <v>8148</v>
      </c>
      <c r="F765" s="235">
        <v>8148</v>
      </c>
    </row>
    <row r="766" ht="28" customHeight="1" spans="1:6">
      <c r="A766" s="231" t="s">
        <v>1147</v>
      </c>
      <c r="B766" s="232" t="s">
        <v>1148</v>
      </c>
      <c r="C766" s="233" t="s">
        <v>1288</v>
      </c>
      <c r="D766" s="236" t="s">
        <v>1289</v>
      </c>
      <c r="E766" s="235">
        <v>167688</v>
      </c>
      <c r="F766" s="235">
        <v>167688</v>
      </c>
    </row>
    <row r="767" ht="28" customHeight="1" spans="1:6">
      <c r="A767" s="231" t="s">
        <v>1105</v>
      </c>
      <c r="B767" s="232" t="s">
        <v>1106</v>
      </c>
      <c r="C767" s="233" t="s">
        <v>1288</v>
      </c>
      <c r="D767" s="236" t="s">
        <v>1289</v>
      </c>
      <c r="E767" s="235">
        <v>126485</v>
      </c>
      <c r="F767" s="235">
        <v>126485</v>
      </c>
    </row>
    <row r="768" ht="28" customHeight="1" spans="1:6">
      <c r="A768" s="231" t="s">
        <v>1107</v>
      </c>
      <c r="B768" s="232" t="s">
        <v>1108</v>
      </c>
      <c r="C768" s="233" t="s">
        <v>1288</v>
      </c>
      <c r="D768" s="236" t="s">
        <v>1289</v>
      </c>
      <c r="E768" s="235">
        <v>37945</v>
      </c>
      <c r="F768" s="235">
        <v>37945</v>
      </c>
    </row>
    <row r="769" ht="28" customHeight="1" spans="1:6">
      <c r="A769" s="231" t="s">
        <v>1109</v>
      </c>
      <c r="B769" s="232" t="s">
        <v>1110</v>
      </c>
      <c r="C769" s="233" t="s">
        <v>1288</v>
      </c>
      <c r="D769" s="236" t="s">
        <v>1289</v>
      </c>
      <c r="E769" s="235">
        <v>1275</v>
      </c>
      <c r="F769" s="235">
        <v>1275</v>
      </c>
    </row>
    <row r="770" ht="28" customHeight="1" spans="1:6">
      <c r="A770" s="231" t="s">
        <v>1111</v>
      </c>
      <c r="B770" s="232" t="s">
        <v>1112</v>
      </c>
      <c r="C770" s="233" t="s">
        <v>1288</v>
      </c>
      <c r="D770" s="236" t="s">
        <v>1289</v>
      </c>
      <c r="E770" s="235">
        <v>63242</v>
      </c>
      <c r="F770" s="235">
        <v>63242</v>
      </c>
    </row>
    <row r="771" ht="28" customHeight="1" spans="1:6">
      <c r="A771" s="231" t="s">
        <v>1115</v>
      </c>
      <c r="B771" s="232" t="s">
        <v>1116</v>
      </c>
      <c r="C771" s="233"/>
      <c r="D771" s="236"/>
      <c r="E771" s="235">
        <v>3963811</v>
      </c>
      <c r="F771" s="235">
        <v>3963811</v>
      </c>
    </row>
    <row r="772" ht="28" customHeight="1" spans="1:6">
      <c r="A772" s="231" t="s">
        <v>1117</v>
      </c>
      <c r="B772" s="232" t="s">
        <v>1118</v>
      </c>
      <c r="C772" s="233" t="s">
        <v>1288</v>
      </c>
      <c r="D772" s="236" t="s">
        <v>1289</v>
      </c>
      <c r="E772" s="235">
        <v>46000</v>
      </c>
      <c r="F772" s="235">
        <v>46000</v>
      </c>
    </row>
    <row r="773" ht="28" customHeight="1" spans="1:6">
      <c r="A773" s="231" t="s">
        <v>1151</v>
      </c>
      <c r="B773" s="232" t="s">
        <v>1152</v>
      </c>
      <c r="C773" s="233" t="s">
        <v>1288</v>
      </c>
      <c r="D773" s="236" t="s">
        <v>1289</v>
      </c>
      <c r="E773" s="235">
        <v>5000</v>
      </c>
      <c r="F773" s="235">
        <v>5000</v>
      </c>
    </row>
    <row r="774" ht="28" customHeight="1" spans="1:6">
      <c r="A774" s="231" t="s">
        <v>1140</v>
      </c>
      <c r="B774" s="232" t="s">
        <v>1141</v>
      </c>
      <c r="C774" s="233" t="s">
        <v>1288</v>
      </c>
      <c r="D774" s="236" t="s">
        <v>1289</v>
      </c>
      <c r="E774" s="235">
        <v>10000</v>
      </c>
      <c r="F774" s="235">
        <v>10000</v>
      </c>
    </row>
    <row r="775" ht="28" customHeight="1" spans="1:6">
      <c r="A775" s="231" t="s">
        <v>1123</v>
      </c>
      <c r="B775" s="232" t="s">
        <v>1124</v>
      </c>
      <c r="C775" s="233" t="s">
        <v>1288</v>
      </c>
      <c r="D775" s="236" t="s">
        <v>1289</v>
      </c>
      <c r="E775" s="235">
        <v>7000</v>
      </c>
      <c r="F775" s="235">
        <v>7000</v>
      </c>
    </row>
    <row r="776" ht="28" customHeight="1" spans="1:6">
      <c r="A776" s="231" t="s">
        <v>1125</v>
      </c>
      <c r="B776" s="232" t="s">
        <v>1126</v>
      </c>
      <c r="C776" s="233" t="s">
        <v>1288</v>
      </c>
      <c r="D776" s="236" t="s">
        <v>1289</v>
      </c>
      <c r="E776" s="235">
        <v>15811</v>
      </c>
      <c r="F776" s="235">
        <v>15811</v>
      </c>
    </row>
    <row r="777" ht="28" customHeight="1" spans="1:6">
      <c r="A777" s="231" t="s">
        <v>1127</v>
      </c>
      <c r="B777" s="232" t="s">
        <v>1128</v>
      </c>
      <c r="C777" s="233" t="s">
        <v>1288</v>
      </c>
      <c r="D777" s="236" t="s">
        <v>1289</v>
      </c>
      <c r="E777" s="235">
        <v>1480000</v>
      </c>
      <c r="F777" s="235">
        <v>1480000</v>
      </c>
    </row>
    <row r="778" ht="28" customHeight="1" spans="1:6">
      <c r="A778" s="231" t="s">
        <v>1290</v>
      </c>
      <c r="B778" s="232" t="s">
        <v>1291</v>
      </c>
      <c r="C778" s="233" t="s">
        <v>1288</v>
      </c>
      <c r="D778" s="236" t="s">
        <v>1289</v>
      </c>
      <c r="E778" s="235">
        <v>2400000</v>
      </c>
      <c r="F778" s="235">
        <v>2400000</v>
      </c>
    </row>
    <row r="779" ht="28" customHeight="1" spans="1:6">
      <c r="A779" s="231"/>
      <c r="B779" s="232"/>
      <c r="C779" s="233" t="s">
        <v>1292</v>
      </c>
      <c r="D779" s="236"/>
      <c r="E779" s="235">
        <v>582475</v>
      </c>
      <c r="F779" s="235">
        <v>582475</v>
      </c>
    </row>
    <row r="780" ht="28" customHeight="1" spans="1:6">
      <c r="A780" s="231" t="s">
        <v>1095</v>
      </c>
      <c r="B780" s="232" t="s">
        <v>1096</v>
      </c>
      <c r="C780" s="233"/>
      <c r="D780" s="236"/>
      <c r="E780" s="235">
        <v>505055</v>
      </c>
      <c r="F780" s="235">
        <v>505055</v>
      </c>
    </row>
    <row r="781" ht="28" customHeight="1" spans="1:6">
      <c r="A781" s="231" t="s">
        <v>1097</v>
      </c>
      <c r="B781" s="232" t="s">
        <v>1098</v>
      </c>
      <c r="C781" s="233" t="s">
        <v>1293</v>
      </c>
      <c r="D781" s="236" t="s">
        <v>1294</v>
      </c>
      <c r="E781" s="235">
        <v>277416</v>
      </c>
      <c r="F781" s="235">
        <v>277416</v>
      </c>
    </row>
    <row r="782" ht="28" customHeight="1" spans="1:6">
      <c r="A782" s="231" t="s">
        <v>1101</v>
      </c>
      <c r="B782" s="232" t="s">
        <v>1102</v>
      </c>
      <c r="C782" s="233" t="s">
        <v>1293</v>
      </c>
      <c r="D782" s="236" t="s">
        <v>1294</v>
      </c>
      <c r="E782" s="235">
        <v>57936</v>
      </c>
      <c r="F782" s="235">
        <v>57936</v>
      </c>
    </row>
    <row r="783" ht="28" customHeight="1" spans="1:6">
      <c r="A783" s="231" t="s">
        <v>1103</v>
      </c>
      <c r="B783" s="232" t="s">
        <v>1104</v>
      </c>
      <c r="C783" s="233" t="s">
        <v>1293</v>
      </c>
      <c r="D783" s="236" t="s">
        <v>1294</v>
      </c>
      <c r="E783" s="235">
        <v>17620</v>
      </c>
      <c r="F783" s="235">
        <v>17620</v>
      </c>
    </row>
    <row r="784" ht="28" customHeight="1" spans="1:6">
      <c r="A784" s="231" t="s">
        <v>1147</v>
      </c>
      <c r="B784" s="232" t="s">
        <v>1148</v>
      </c>
      <c r="C784" s="233" t="s">
        <v>1293</v>
      </c>
      <c r="D784" s="236" t="s">
        <v>1294</v>
      </c>
      <c r="E784" s="235">
        <v>22560</v>
      </c>
      <c r="F784" s="235">
        <v>22560</v>
      </c>
    </row>
    <row r="785" ht="28" customHeight="1" spans="1:6">
      <c r="A785" s="231" t="s">
        <v>1105</v>
      </c>
      <c r="B785" s="232" t="s">
        <v>1106</v>
      </c>
      <c r="C785" s="233" t="s">
        <v>1293</v>
      </c>
      <c r="D785" s="236" t="s">
        <v>1294</v>
      </c>
      <c r="E785" s="235">
        <v>71582</v>
      </c>
      <c r="F785" s="235">
        <v>71582</v>
      </c>
    </row>
    <row r="786" ht="28" customHeight="1" spans="1:6">
      <c r="A786" s="231" t="s">
        <v>1107</v>
      </c>
      <c r="B786" s="232" t="s">
        <v>1108</v>
      </c>
      <c r="C786" s="233" t="s">
        <v>1293</v>
      </c>
      <c r="D786" s="236" t="s">
        <v>1294</v>
      </c>
      <c r="E786" s="235">
        <v>21475</v>
      </c>
      <c r="F786" s="235">
        <v>21475</v>
      </c>
    </row>
    <row r="787" ht="28" customHeight="1" spans="1:6">
      <c r="A787" s="231" t="s">
        <v>1109</v>
      </c>
      <c r="B787" s="232" t="s">
        <v>1110</v>
      </c>
      <c r="C787" s="233" t="s">
        <v>1293</v>
      </c>
      <c r="D787" s="236" t="s">
        <v>1294</v>
      </c>
      <c r="E787" s="235">
        <v>675</v>
      </c>
      <c r="F787" s="235">
        <v>675</v>
      </c>
    </row>
    <row r="788" ht="28" customHeight="1" spans="1:6">
      <c r="A788" s="231" t="s">
        <v>1111</v>
      </c>
      <c r="B788" s="232" t="s">
        <v>1112</v>
      </c>
      <c r="C788" s="233" t="s">
        <v>1293</v>
      </c>
      <c r="D788" s="236" t="s">
        <v>1294</v>
      </c>
      <c r="E788" s="235">
        <v>35791</v>
      </c>
      <c r="F788" s="235">
        <v>35791</v>
      </c>
    </row>
    <row r="789" ht="28" customHeight="1" spans="1:6">
      <c r="A789" s="231" t="s">
        <v>1115</v>
      </c>
      <c r="B789" s="232" t="s">
        <v>1116</v>
      </c>
      <c r="C789" s="233"/>
      <c r="D789" s="236"/>
      <c r="E789" s="235">
        <v>71948</v>
      </c>
      <c r="F789" s="235">
        <v>71948</v>
      </c>
    </row>
    <row r="790" ht="28" customHeight="1" spans="1:6">
      <c r="A790" s="231" t="s">
        <v>1117</v>
      </c>
      <c r="B790" s="232" t="s">
        <v>1118</v>
      </c>
      <c r="C790" s="233" t="s">
        <v>1293</v>
      </c>
      <c r="D790" s="236" t="s">
        <v>1294</v>
      </c>
      <c r="E790" s="235">
        <v>8000</v>
      </c>
      <c r="F790" s="235">
        <v>8000</v>
      </c>
    </row>
    <row r="791" ht="28" customHeight="1" spans="1:6">
      <c r="A791" s="231" t="s">
        <v>1119</v>
      </c>
      <c r="B791" s="232" t="s">
        <v>1120</v>
      </c>
      <c r="C791" s="233" t="s">
        <v>1293</v>
      </c>
      <c r="D791" s="236" t="s">
        <v>1294</v>
      </c>
      <c r="E791" s="235">
        <v>8000</v>
      </c>
      <c r="F791" s="235">
        <v>8000</v>
      </c>
    </row>
    <row r="792" ht="28" customHeight="1" spans="1:6">
      <c r="A792" s="231" t="s">
        <v>1142</v>
      </c>
      <c r="B792" s="232" t="s">
        <v>1143</v>
      </c>
      <c r="C792" s="233" t="s">
        <v>1293</v>
      </c>
      <c r="D792" s="236" t="s">
        <v>1294</v>
      </c>
      <c r="E792" s="235">
        <v>6800</v>
      </c>
      <c r="F792" s="235">
        <v>6800</v>
      </c>
    </row>
    <row r="793" ht="28" customHeight="1" spans="1:6">
      <c r="A793" s="231" t="s">
        <v>1123</v>
      </c>
      <c r="B793" s="232" t="s">
        <v>1124</v>
      </c>
      <c r="C793" s="233" t="s">
        <v>1293</v>
      </c>
      <c r="D793" s="236" t="s">
        <v>1294</v>
      </c>
      <c r="E793" s="235">
        <v>1200</v>
      </c>
      <c r="F793" s="235">
        <v>1200</v>
      </c>
    </row>
    <row r="794" ht="28" customHeight="1" spans="1:6">
      <c r="A794" s="231" t="s">
        <v>1125</v>
      </c>
      <c r="B794" s="232" t="s">
        <v>1126</v>
      </c>
      <c r="C794" s="233" t="s">
        <v>1293</v>
      </c>
      <c r="D794" s="236" t="s">
        <v>1294</v>
      </c>
      <c r="E794" s="235">
        <v>8948</v>
      </c>
      <c r="F794" s="235">
        <v>8948</v>
      </c>
    </row>
    <row r="795" ht="28" customHeight="1" spans="1:6">
      <c r="A795" s="231" t="s">
        <v>1129</v>
      </c>
      <c r="B795" s="232" t="s">
        <v>1130</v>
      </c>
      <c r="C795" s="233" t="s">
        <v>1293</v>
      </c>
      <c r="D795" s="236" t="s">
        <v>1294</v>
      </c>
      <c r="E795" s="235">
        <v>39000</v>
      </c>
      <c r="F795" s="235">
        <v>39000</v>
      </c>
    </row>
    <row r="796" ht="28" customHeight="1" spans="1:6">
      <c r="A796" s="231" t="s">
        <v>1131</v>
      </c>
      <c r="B796" s="232" t="s">
        <v>1132</v>
      </c>
      <c r="C796" s="233"/>
      <c r="D796" s="236"/>
      <c r="E796" s="235">
        <v>5472</v>
      </c>
      <c r="F796" s="235">
        <v>5472</v>
      </c>
    </row>
    <row r="797" ht="28" customHeight="1" spans="1:6">
      <c r="A797" s="231" t="s">
        <v>1135</v>
      </c>
      <c r="B797" s="232" t="s">
        <v>1136</v>
      </c>
      <c r="C797" s="233" t="s">
        <v>1293</v>
      </c>
      <c r="D797" s="236" t="s">
        <v>1294</v>
      </c>
      <c r="E797" s="235">
        <v>5472</v>
      </c>
      <c r="F797" s="235">
        <v>5472</v>
      </c>
    </row>
    <row r="798" ht="28" customHeight="1" spans="1:6">
      <c r="A798" s="231"/>
      <c r="B798" s="232"/>
      <c r="C798" s="233" t="s">
        <v>1295</v>
      </c>
      <c r="D798" s="236"/>
      <c r="E798" s="235">
        <v>651110</v>
      </c>
      <c r="F798" s="235">
        <v>651110</v>
      </c>
    </row>
    <row r="799" ht="28" customHeight="1" spans="1:6">
      <c r="A799" s="231" t="s">
        <v>1095</v>
      </c>
      <c r="B799" s="232" t="s">
        <v>1096</v>
      </c>
      <c r="C799" s="233"/>
      <c r="D799" s="236"/>
      <c r="E799" s="235">
        <v>538579</v>
      </c>
      <c r="F799" s="235">
        <v>538579</v>
      </c>
    </row>
    <row r="800" ht="28" customHeight="1" spans="1:6">
      <c r="A800" s="231" t="s">
        <v>1097</v>
      </c>
      <c r="B800" s="232" t="s">
        <v>1098</v>
      </c>
      <c r="C800" s="233" t="s">
        <v>1296</v>
      </c>
      <c r="D800" s="236" t="s">
        <v>1297</v>
      </c>
      <c r="E800" s="235">
        <v>293436</v>
      </c>
      <c r="F800" s="235">
        <v>293436</v>
      </c>
    </row>
    <row r="801" ht="28" customHeight="1" spans="1:6">
      <c r="A801" s="231" t="s">
        <v>1101</v>
      </c>
      <c r="B801" s="232" t="s">
        <v>1102</v>
      </c>
      <c r="C801" s="233" t="s">
        <v>1296</v>
      </c>
      <c r="D801" s="236" t="s">
        <v>1297</v>
      </c>
      <c r="E801" s="235">
        <v>77544</v>
      </c>
      <c r="F801" s="235">
        <v>77544</v>
      </c>
    </row>
    <row r="802" ht="28" customHeight="1" spans="1:6">
      <c r="A802" s="231" t="s">
        <v>1103</v>
      </c>
      <c r="B802" s="232" t="s">
        <v>1104</v>
      </c>
      <c r="C802" s="233" t="s">
        <v>1296</v>
      </c>
      <c r="D802" s="236" t="s">
        <v>1297</v>
      </c>
      <c r="E802" s="235">
        <v>24453</v>
      </c>
      <c r="F802" s="235">
        <v>24453</v>
      </c>
    </row>
    <row r="803" ht="28" customHeight="1" spans="1:6">
      <c r="A803" s="231" t="s">
        <v>1105</v>
      </c>
      <c r="B803" s="232" t="s">
        <v>1106</v>
      </c>
      <c r="C803" s="233" t="s">
        <v>1296</v>
      </c>
      <c r="D803" s="236" t="s">
        <v>1297</v>
      </c>
      <c r="E803" s="235">
        <v>74196</v>
      </c>
      <c r="F803" s="235">
        <v>74196</v>
      </c>
    </row>
    <row r="804" ht="28" customHeight="1" spans="1:6">
      <c r="A804" s="231" t="s">
        <v>1107</v>
      </c>
      <c r="B804" s="232" t="s">
        <v>1108</v>
      </c>
      <c r="C804" s="233" t="s">
        <v>1296</v>
      </c>
      <c r="D804" s="236" t="s">
        <v>1297</v>
      </c>
      <c r="E804" s="235">
        <v>22259</v>
      </c>
      <c r="F804" s="235">
        <v>22259</v>
      </c>
    </row>
    <row r="805" ht="28" customHeight="1" spans="1:6">
      <c r="A805" s="231" t="s">
        <v>1109</v>
      </c>
      <c r="B805" s="232" t="s">
        <v>1110</v>
      </c>
      <c r="C805" s="233" t="s">
        <v>1296</v>
      </c>
      <c r="D805" s="236" t="s">
        <v>1297</v>
      </c>
      <c r="E805" s="235">
        <v>9593</v>
      </c>
      <c r="F805" s="235">
        <v>9593</v>
      </c>
    </row>
    <row r="806" ht="28" customHeight="1" spans="1:6">
      <c r="A806" s="231" t="s">
        <v>1111</v>
      </c>
      <c r="B806" s="232" t="s">
        <v>1112</v>
      </c>
      <c r="C806" s="233" t="s">
        <v>1296</v>
      </c>
      <c r="D806" s="236" t="s">
        <v>1297</v>
      </c>
      <c r="E806" s="235">
        <v>37098</v>
      </c>
      <c r="F806" s="235">
        <v>37098</v>
      </c>
    </row>
    <row r="807" ht="28" customHeight="1" spans="1:6">
      <c r="A807" s="231" t="s">
        <v>1115</v>
      </c>
      <c r="B807" s="232" t="s">
        <v>1116</v>
      </c>
      <c r="C807" s="233"/>
      <c r="D807" s="236"/>
      <c r="E807" s="235">
        <v>100675</v>
      </c>
      <c r="F807" s="235">
        <v>100675</v>
      </c>
    </row>
    <row r="808" ht="28" customHeight="1" spans="1:6">
      <c r="A808" s="231" t="s">
        <v>1117</v>
      </c>
      <c r="B808" s="232" t="s">
        <v>1118</v>
      </c>
      <c r="C808" s="233" t="s">
        <v>1296</v>
      </c>
      <c r="D808" s="236" t="s">
        <v>1297</v>
      </c>
      <c r="E808" s="235">
        <v>24000</v>
      </c>
      <c r="F808" s="235">
        <v>24000</v>
      </c>
    </row>
    <row r="809" ht="28" customHeight="1" spans="1:6">
      <c r="A809" s="231" t="s">
        <v>1140</v>
      </c>
      <c r="B809" s="232" t="s">
        <v>1141</v>
      </c>
      <c r="C809" s="233" t="s">
        <v>1296</v>
      </c>
      <c r="D809" s="236" t="s">
        <v>1297</v>
      </c>
      <c r="E809" s="235">
        <v>8000</v>
      </c>
      <c r="F809" s="235">
        <v>8000</v>
      </c>
    </row>
    <row r="810" ht="28" customHeight="1" spans="1:6">
      <c r="A810" s="231" t="s">
        <v>1125</v>
      </c>
      <c r="B810" s="232" t="s">
        <v>1126</v>
      </c>
      <c r="C810" s="233" t="s">
        <v>1296</v>
      </c>
      <c r="D810" s="236" t="s">
        <v>1297</v>
      </c>
      <c r="E810" s="235">
        <v>9275</v>
      </c>
      <c r="F810" s="235">
        <v>9275</v>
      </c>
    </row>
    <row r="811" ht="28" customHeight="1" spans="1:6">
      <c r="A811" s="231" t="s">
        <v>1129</v>
      </c>
      <c r="B811" s="232" t="s">
        <v>1130</v>
      </c>
      <c r="C811" s="233" t="s">
        <v>1296</v>
      </c>
      <c r="D811" s="236" t="s">
        <v>1297</v>
      </c>
      <c r="E811" s="235">
        <v>59400</v>
      </c>
      <c r="F811" s="235">
        <v>59400</v>
      </c>
    </row>
    <row r="812" ht="28" customHeight="1" spans="1:6">
      <c r="A812" s="231" t="s">
        <v>1131</v>
      </c>
      <c r="B812" s="232" t="s">
        <v>1132</v>
      </c>
      <c r="C812" s="233"/>
      <c r="D812" s="236"/>
      <c r="E812" s="235">
        <v>11856</v>
      </c>
      <c r="F812" s="235">
        <v>11856</v>
      </c>
    </row>
    <row r="813" ht="28" customHeight="1" spans="1:6">
      <c r="A813" s="231" t="s">
        <v>1135</v>
      </c>
      <c r="B813" s="232" t="s">
        <v>1136</v>
      </c>
      <c r="C813" s="233" t="s">
        <v>1296</v>
      </c>
      <c r="D813" s="236" t="s">
        <v>1297</v>
      </c>
      <c r="E813" s="235">
        <v>11856</v>
      </c>
      <c r="F813" s="235">
        <v>11856</v>
      </c>
    </row>
    <row r="814" ht="28" customHeight="1" spans="1:6">
      <c r="A814" s="231"/>
      <c r="B814" s="232"/>
      <c r="C814" s="233" t="s">
        <v>1298</v>
      </c>
      <c r="D814" s="236"/>
      <c r="E814" s="235">
        <v>907087</v>
      </c>
      <c r="F814" s="235">
        <v>907087</v>
      </c>
    </row>
    <row r="815" ht="28" customHeight="1" spans="1:6">
      <c r="A815" s="231" t="s">
        <v>1095</v>
      </c>
      <c r="B815" s="232" t="s">
        <v>1096</v>
      </c>
      <c r="C815" s="233"/>
      <c r="D815" s="236"/>
      <c r="E815" s="235">
        <v>769149</v>
      </c>
      <c r="F815" s="235">
        <v>769149</v>
      </c>
    </row>
    <row r="816" ht="28" customHeight="1" spans="1:6">
      <c r="A816" s="231" t="s">
        <v>1097</v>
      </c>
      <c r="B816" s="232" t="s">
        <v>1098</v>
      </c>
      <c r="C816" s="233" t="s">
        <v>1299</v>
      </c>
      <c r="D816" s="236" t="s">
        <v>1300</v>
      </c>
      <c r="E816" s="235">
        <v>429324</v>
      </c>
      <c r="F816" s="235">
        <v>429324</v>
      </c>
    </row>
    <row r="817" ht="28" customHeight="1" spans="1:6">
      <c r="A817" s="231" t="s">
        <v>1101</v>
      </c>
      <c r="B817" s="232" t="s">
        <v>1102</v>
      </c>
      <c r="C817" s="233" t="s">
        <v>1299</v>
      </c>
      <c r="D817" s="236" t="s">
        <v>1300</v>
      </c>
      <c r="E817" s="235">
        <v>106428</v>
      </c>
      <c r="F817" s="235">
        <v>106428</v>
      </c>
    </row>
    <row r="818" ht="28" customHeight="1" spans="1:6">
      <c r="A818" s="231" t="s">
        <v>1103</v>
      </c>
      <c r="B818" s="232" t="s">
        <v>1104</v>
      </c>
      <c r="C818" s="233" t="s">
        <v>1299</v>
      </c>
      <c r="D818" s="236" t="s">
        <v>1300</v>
      </c>
      <c r="E818" s="235">
        <v>35777</v>
      </c>
      <c r="F818" s="235">
        <v>35777</v>
      </c>
    </row>
    <row r="819" ht="28" customHeight="1" spans="1:6">
      <c r="A819" s="231" t="s">
        <v>1105</v>
      </c>
      <c r="B819" s="232" t="s">
        <v>1106</v>
      </c>
      <c r="C819" s="233" t="s">
        <v>1299</v>
      </c>
      <c r="D819" s="236" t="s">
        <v>1300</v>
      </c>
      <c r="E819" s="235">
        <v>107150</v>
      </c>
      <c r="F819" s="235">
        <v>107150</v>
      </c>
    </row>
    <row r="820" ht="28" customHeight="1" spans="1:6">
      <c r="A820" s="231" t="s">
        <v>1107</v>
      </c>
      <c r="B820" s="232" t="s">
        <v>1108</v>
      </c>
      <c r="C820" s="233" t="s">
        <v>1299</v>
      </c>
      <c r="D820" s="236" t="s">
        <v>1300</v>
      </c>
      <c r="E820" s="235">
        <v>32145</v>
      </c>
      <c r="F820" s="235">
        <v>32145</v>
      </c>
    </row>
    <row r="821" ht="28" customHeight="1" spans="1:6">
      <c r="A821" s="231" t="s">
        <v>1109</v>
      </c>
      <c r="B821" s="232" t="s">
        <v>1110</v>
      </c>
      <c r="C821" s="233" t="s">
        <v>1299</v>
      </c>
      <c r="D821" s="236" t="s">
        <v>1300</v>
      </c>
      <c r="E821" s="235">
        <v>1125</v>
      </c>
      <c r="F821" s="235">
        <v>1125</v>
      </c>
    </row>
    <row r="822" ht="28" customHeight="1" spans="1:6">
      <c r="A822" s="231" t="s">
        <v>1111</v>
      </c>
      <c r="B822" s="232" t="s">
        <v>1112</v>
      </c>
      <c r="C822" s="233" t="s">
        <v>1299</v>
      </c>
      <c r="D822" s="236" t="s">
        <v>1300</v>
      </c>
      <c r="E822" s="235">
        <v>53575</v>
      </c>
      <c r="F822" s="235">
        <v>53575</v>
      </c>
    </row>
    <row r="823" ht="28" customHeight="1" spans="1:6">
      <c r="A823" s="231" t="s">
        <v>1113</v>
      </c>
      <c r="B823" s="232" t="s">
        <v>1114</v>
      </c>
      <c r="C823" s="233" t="s">
        <v>1299</v>
      </c>
      <c r="D823" s="236" t="s">
        <v>1300</v>
      </c>
      <c r="E823" s="235">
        <v>3624</v>
      </c>
      <c r="F823" s="235">
        <v>3624</v>
      </c>
    </row>
    <row r="824" ht="28" customHeight="1" spans="1:6">
      <c r="A824" s="231" t="s">
        <v>1115</v>
      </c>
      <c r="B824" s="232" t="s">
        <v>1116</v>
      </c>
      <c r="C824" s="233"/>
      <c r="D824" s="236"/>
      <c r="E824" s="235">
        <v>126994</v>
      </c>
      <c r="F824" s="235">
        <v>126994</v>
      </c>
    </row>
    <row r="825" ht="28" customHeight="1" spans="1:6">
      <c r="A825" s="231" t="s">
        <v>1117</v>
      </c>
      <c r="B825" s="232" t="s">
        <v>1118</v>
      </c>
      <c r="C825" s="233" t="s">
        <v>1299</v>
      </c>
      <c r="D825" s="236" t="s">
        <v>1300</v>
      </c>
      <c r="E825" s="235">
        <v>10000</v>
      </c>
      <c r="F825" s="235">
        <v>10000</v>
      </c>
    </row>
    <row r="826" ht="28" customHeight="1" spans="1:6">
      <c r="A826" s="231" t="s">
        <v>1151</v>
      </c>
      <c r="B826" s="232" t="s">
        <v>1152</v>
      </c>
      <c r="C826" s="233" t="s">
        <v>1299</v>
      </c>
      <c r="D826" s="236" t="s">
        <v>1300</v>
      </c>
      <c r="E826" s="235">
        <v>7000</v>
      </c>
      <c r="F826" s="235">
        <v>7000</v>
      </c>
    </row>
    <row r="827" ht="28" customHeight="1" spans="1:6">
      <c r="A827" s="231" t="s">
        <v>1140</v>
      </c>
      <c r="B827" s="232" t="s">
        <v>1141</v>
      </c>
      <c r="C827" s="233" t="s">
        <v>1299</v>
      </c>
      <c r="D827" s="236" t="s">
        <v>1300</v>
      </c>
      <c r="E827" s="235">
        <v>12300</v>
      </c>
      <c r="F827" s="235">
        <v>12300</v>
      </c>
    </row>
    <row r="828" ht="28" customHeight="1" spans="1:6">
      <c r="A828" s="231" t="s">
        <v>1178</v>
      </c>
      <c r="B828" s="232" t="s">
        <v>1179</v>
      </c>
      <c r="C828" s="233" t="s">
        <v>1299</v>
      </c>
      <c r="D828" s="236" t="s">
        <v>1300</v>
      </c>
      <c r="E828" s="235">
        <v>2700</v>
      </c>
      <c r="F828" s="235">
        <v>2700</v>
      </c>
    </row>
    <row r="829" ht="28" customHeight="1" spans="1:6">
      <c r="A829" s="231" t="s">
        <v>1125</v>
      </c>
      <c r="B829" s="232" t="s">
        <v>1126</v>
      </c>
      <c r="C829" s="233" t="s">
        <v>1299</v>
      </c>
      <c r="D829" s="236" t="s">
        <v>1300</v>
      </c>
      <c r="E829" s="235">
        <v>13394</v>
      </c>
      <c r="F829" s="235">
        <v>13394</v>
      </c>
    </row>
    <row r="830" ht="28" customHeight="1" spans="1:6">
      <c r="A830" s="231" t="s">
        <v>1129</v>
      </c>
      <c r="B830" s="232" t="s">
        <v>1130</v>
      </c>
      <c r="C830" s="233" t="s">
        <v>1299</v>
      </c>
      <c r="D830" s="236" t="s">
        <v>1300</v>
      </c>
      <c r="E830" s="235">
        <v>81600</v>
      </c>
      <c r="F830" s="235">
        <v>81600</v>
      </c>
    </row>
    <row r="831" ht="28" customHeight="1" spans="1:6">
      <c r="A831" s="231" t="s">
        <v>1131</v>
      </c>
      <c r="B831" s="232" t="s">
        <v>1132</v>
      </c>
      <c r="C831" s="233"/>
      <c r="D831" s="236"/>
      <c r="E831" s="235">
        <v>10944</v>
      </c>
      <c r="F831" s="235">
        <v>10944</v>
      </c>
    </row>
    <row r="832" ht="28" customHeight="1" spans="1:6">
      <c r="A832" s="231" t="s">
        <v>1135</v>
      </c>
      <c r="B832" s="232" t="s">
        <v>1136</v>
      </c>
      <c r="C832" s="233" t="s">
        <v>1299</v>
      </c>
      <c r="D832" s="236" t="s">
        <v>1300</v>
      </c>
      <c r="E832" s="235">
        <v>10944</v>
      </c>
      <c r="F832" s="235">
        <v>10944</v>
      </c>
    </row>
    <row r="833" ht="28" customHeight="1" spans="1:6">
      <c r="A833" s="231"/>
      <c r="B833" s="232"/>
      <c r="C833" s="233" t="s">
        <v>1301</v>
      </c>
      <c r="D833" s="236"/>
      <c r="E833" s="235">
        <v>1774323</v>
      </c>
      <c r="F833" s="235">
        <v>1774323</v>
      </c>
    </row>
    <row r="834" ht="28" customHeight="1" spans="1:6">
      <c r="A834" s="231" t="s">
        <v>1095</v>
      </c>
      <c r="B834" s="232" t="s">
        <v>1096</v>
      </c>
      <c r="C834" s="233"/>
      <c r="D834" s="236"/>
      <c r="E834" s="235">
        <v>1487063</v>
      </c>
      <c r="F834" s="235">
        <v>1487063</v>
      </c>
    </row>
    <row r="835" ht="28" customHeight="1" spans="1:6">
      <c r="A835" s="231" t="s">
        <v>1097</v>
      </c>
      <c r="B835" s="232" t="s">
        <v>1098</v>
      </c>
      <c r="C835" s="233" t="s">
        <v>1302</v>
      </c>
      <c r="D835" s="236" t="s">
        <v>1303</v>
      </c>
      <c r="E835" s="235">
        <v>820692</v>
      </c>
      <c r="F835" s="235">
        <v>820692</v>
      </c>
    </row>
    <row r="836" ht="28" customHeight="1" spans="1:6">
      <c r="A836" s="231" t="s">
        <v>1101</v>
      </c>
      <c r="B836" s="232" t="s">
        <v>1102</v>
      </c>
      <c r="C836" s="233" t="s">
        <v>1302</v>
      </c>
      <c r="D836" s="236" t="s">
        <v>1303</v>
      </c>
      <c r="E836" s="235">
        <v>204408</v>
      </c>
      <c r="F836" s="235">
        <v>204408</v>
      </c>
    </row>
    <row r="837" ht="28" customHeight="1" spans="1:6">
      <c r="A837" s="231" t="s">
        <v>1103</v>
      </c>
      <c r="B837" s="232" t="s">
        <v>1104</v>
      </c>
      <c r="C837" s="233" t="s">
        <v>1302</v>
      </c>
      <c r="D837" s="236" t="s">
        <v>1303</v>
      </c>
      <c r="E837" s="235">
        <v>68391</v>
      </c>
      <c r="F837" s="235">
        <v>68391</v>
      </c>
    </row>
    <row r="838" ht="28" customHeight="1" spans="1:6">
      <c r="A838" s="231" t="s">
        <v>1105</v>
      </c>
      <c r="B838" s="232" t="s">
        <v>1106</v>
      </c>
      <c r="C838" s="233" t="s">
        <v>1302</v>
      </c>
      <c r="D838" s="236" t="s">
        <v>1303</v>
      </c>
      <c r="E838" s="235">
        <v>205020</v>
      </c>
      <c r="F838" s="235">
        <v>205020</v>
      </c>
    </row>
    <row r="839" ht="28" customHeight="1" spans="1:6">
      <c r="A839" s="231" t="s">
        <v>1107</v>
      </c>
      <c r="B839" s="232" t="s">
        <v>1108</v>
      </c>
      <c r="C839" s="233" t="s">
        <v>1302</v>
      </c>
      <c r="D839" s="236" t="s">
        <v>1303</v>
      </c>
      <c r="E839" s="235">
        <v>61506</v>
      </c>
      <c r="F839" s="235">
        <v>61506</v>
      </c>
    </row>
    <row r="840" ht="28" customHeight="1" spans="1:6">
      <c r="A840" s="231" t="s">
        <v>1109</v>
      </c>
      <c r="B840" s="232" t="s">
        <v>1110</v>
      </c>
      <c r="C840" s="233" t="s">
        <v>1302</v>
      </c>
      <c r="D840" s="236" t="s">
        <v>1303</v>
      </c>
      <c r="E840" s="235">
        <v>24536</v>
      </c>
      <c r="F840" s="235">
        <v>24536</v>
      </c>
    </row>
    <row r="841" ht="28" customHeight="1" spans="1:6">
      <c r="A841" s="231" t="s">
        <v>1111</v>
      </c>
      <c r="B841" s="232" t="s">
        <v>1112</v>
      </c>
      <c r="C841" s="233" t="s">
        <v>1302</v>
      </c>
      <c r="D841" s="236" t="s">
        <v>1303</v>
      </c>
      <c r="E841" s="235">
        <v>102510</v>
      </c>
      <c r="F841" s="235">
        <v>102510</v>
      </c>
    </row>
    <row r="842" ht="28" customHeight="1" spans="1:6">
      <c r="A842" s="231" t="s">
        <v>1115</v>
      </c>
      <c r="B842" s="232" t="s">
        <v>1116</v>
      </c>
      <c r="C842" s="233"/>
      <c r="D842" s="236"/>
      <c r="E842" s="235">
        <v>254428</v>
      </c>
      <c r="F842" s="235">
        <v>254428</v>
      </c>
    </row>
    <row r="843" ht="28" customHeight="1" spans="1:6">
      <c r="A843" s="231" t="s">
        <v>1117</v>
      </c>
      <c r="B843" s="232" t="s">
        <v>1118</v>
      </c>
      <c r="C843" s="233" t="s">
        <v>1302</v>
      </c>
      <c r="D843" s="236" t="s">
        <v>1303</v>
      </c>
      <c r="E843" s="235">
        <v>18300</v>
      </c>
      <c r="F843" s="235">
        <v>18300</v>
      </c>
    </row>
    <row r="844" ht="28" customHeight="1" spans="1:6">
      <c r="A844" s="231" t="s">
        <v>1119</v>
      </c>
      <c r="B844" s="232" t="s">
        <v>1120</v>
      </c>
      <c r="C844" s="233" t="s">
        <v>1302</v>
      </c>
      <c r="D844" s="236" t="s">
        <v>1303</v>
      </c>
      <c r="E844" s="235">
        <v>4500</v>
      </c>
      <c r="F844" s="235">
        <v>4500</v>
      </c>
    </row>
    <row r="845" ht="28" customHeight="1" spans="1:6">
      <c r="A845" s="231" t="s">
        <v>1224</v>
      </c>
      <c r="B845" s="232" t="s">
        <v>1225</v>
      </c>
      <c r="C845" s="233" t="s">
        <v>1302</v>
      </c>
      <c r="D845" s="236" t="s">
        <v>1303</v>
      </c>
      <c r="E845" s="235">
        <v>1200</v>
      </c>
      <c r="F845" s="235">
        <v>1200</v>
      </c>
    </row>
    <row r="846" ht="28" customHeight="1" spans="1:6">
      <c r="A846" s="231" t="s">
        <v>1149</v>
      </c>
      <c r="B846" s="232" t="s">
        <v>1150</v>
      </c>
      <c r="C846" s="233" t="s">
        <v>1302</v>
      </c>
      <c r="D846" s="236" t="s">
        <v>1303</v>
      </c>
      <c r="E846" s="235">
        <v>22000</v>
      </c>
      <c r="F846" s="235">
        <v>22000</v>
      </c>
    </row>
    <row r="847" ht="28" customHeight="1" spans="1:6">
      <c r="A847" s="231" t="s">
        <v>1151</v>
      </c>
      <c r="B847" s="232" t="s">
        <v>1152</v>
      </c>
      <c r="C847" s="233" t="s">
        <v>1302</v>
      </c>
      <c r="D847" s="236" t="s">
        <v>1303</v>
      </c>
      <c r="E847" s="235">
        <v>6000</v>
      </c>
      <c r="F847" s="235">
        <v>6000</v>
      </c>
    </row>
    <row r="848" ht="28" customHeight="1" spans="1:6">
      <c r="A848" s="231" t="s">
        <v>1140</v>
      </c>
      <c r="B848" s="232" t="s">
        <v>1141</v>
      </c>
      <c r="C848" s="233" t="s">
        <v>1302</v>
      </c>
      <c r="D848" s="236" t="s">
        <v>1303</v>
      </c>
      <c r="E848" s="235">
        <v>18740</v>
      </c>
      <c r="F848" s="235">
        <v>18740</v>
      </c>
    </row>
    <row r="849" ht="28" customHeight="1" spans="1:6">
      <c r="A849" s="231" t="s">
        <v>1123</v>
      </c>
      <c r="B849" s="232" t="s">
        <v>1124</v>
      </c>
      <c r="C849" s="233" t="s">
        <v>1302</v>
      </c>
      <c r="D849" s="236" t="s">
        <v>1303</v>
      </c>
      <c r="E849" s="235">
        <v>9260</v>
      </c>
      <c r="F849" s="235">
        <v>9260</v>
      </c>
    </row>
    <row r="850" ht="28" customHeight="1" spans="1:6">
      <c r="A850" s="231" t="s">
        <v>1125</v>
      </c>
      <c r="B850" s="232" t="s">
        <v>1126</v>
      </c>
      <c r="C850" s="233" t="s">
        <v>1302</v>
      </c>
      <c r="D850" s="236" t="s">
        <v>1303</v>
      </c>
      <c r="E850" s="235">
        <v>25628</v>
      </c>
      <c r="F850" s="235">
        <v>25628</v>
      </c>
    </row>
    <row r="851" ht="28" customHeight="1" spans="1:6">
      <c r="A851" s="231" t="s">
        <v>1129</v>
      </c>
      <c r="B851" s="232" t="s">
        <v>1130</v>
      </c>
      <c r="C851" s="233" t="s">
        <v>1302</v>
      </c>
      <c r="D851" s="236" t="s">
        <v>1303</v>
      </c>
      <c r="E851" s="235">
        <v>148800</v>
      </c>
      <c r="F851" s="235">
        <v>148800</v>
      </c>
    </row>
    <row r="852" ht="28" customHeight="1" spans="1:6">
      <c r="A852" s="231" t="s">
        <v>1131</v>
      </c>
      <c r="B852" s="232" t="s">
        <v>1132</v>
      </c>
      <c r="C852" s="233"/>
      <c r="D852" s="236"/>
      <c r="E852" s="235">
        <v>32832</v>
      </c>
      <c r="F852" s="235">
        <v>32832</v>
      </c>
    </row>
    <row r="853" ht="28" customHeight="1" spans="1:6">
      <c r="A853" s="231" t="s">
        <v>1135</v>
      </c>
      <c r="B853" s="232" t="s">
        <v>1136</v>
      </c>
      <c r="C853" s="233" t="s">
        <v>1302</v>
      </c>
      <c r="D853" s="236" t="s">
        <v>1303</v>
      </c>
      <c r="E853" s="235">
        <v>32832</v>
      </c>
      <c r="F853" s="235">
        <v>32832</v>
      </c>
    </row>
    <row r="854" ht="28" customHeight="1" spans="1:6">
      <c r="A854" s="231"/>
      <c r="B854" s="232"/>
      <c r="C854" s="233" t="s">
        <v>1304</v>
      </c>
      <c r="D854" s="236"/>
      <c r="E854" s="235">
        <v>811483895</v>
      </c>
      <c r="F854" s="235">
        <v>768747895</v>
      </c>
    </row>
    <row r="855" ht="28" customHeight="1" spans="1:6">
      <c r="A855" s="231" t="s">
        <v>1095</v>
      </c>
      <c r="B855" s="232" t="s">
        <v>1096</v>
      </c>
      <c r="C855" s="233"/>
      <c r="D855" s="236"/>
      <c r="E855" s="235">
        <v>758650755</v>
      </c>
      <c r="F855" s="235">
        <v>740420755</v>
      </c>
    </row>
    <row r="856" ht="28" customHeight="1" spans="1:6">
      <c r="A856" s="231" t="s">
        <v>1097</v>
      </c>
      <c r="B856" s="232" t="s">
        <v>1098</v>
      </c>
      <c r="C856" s="233" t="s">
        <v>1305</v>
      </c>
      <c r="D856" s="236" t="s">
        <v>1306</v>
      </c>
      <c r="E856" s="235">
        <v>384467556</v>
      </c>
      <c r="F856" s="235">
        <v>384467556</v>
      </c>
    </row>
    <row r="857" ht="28" customHeight="1" spans="1:6">
      <c r="A857" s="231" t="s">
        <v>1101</v>
      </c>
      <c r="B857" s="232" t="s">
        <v>1102</v>
      </c>
      <c r="C857" s="233" t="s">
        <v>1305</v>
      </c>
      <c r="D857" s="236" t="s">
        <v>1306</v>
      </c>
      <c r="E857" s="235">
        <v>34260228</v>
      </c>
      <c r="F857" s="235">
        <v>34260228</v>
      </c>
    </row>
    <row r="858" ht="28" customHeight="1" spans="1:6">
      <c r="A858" s="231" t="s">
        <v>1103</v>
      </c>
      <c r="B858" s="232" t="s">
        <v>1104</v>
      </c>
      <c r="C858" s="233" t="s">
        <v>1305</v>
      </c>
      <c r="D858" s="236" t="s">
        <v>1306</v>
      </c>
      <c r="E858" s="235">
        <v>74567</v>
      </c>
      <c r="F858" s="235">
        <v>74567</v>
      </c>
    </row>
    <row r="859" ht="28" customHeight="1" spans="1:6">
      <c r="A859" s="231" t="s">
        <v>1147</v>
      </c>
      <c r="B859" s="232" t="s">
        <v>1148</v>
      </c>
      <c r="C859" s="233" t="s">
        <v>1305</v>
      </c>
      <c r="D859" s="236" t="s">
        <v>1306</v>
      </c>
      <c r="E859" s="235">
        <v>115210848</v>
      </c>
      <c r="F859" s="235">
        <v>115210848</v>
      </c>
    </row>
    <row r="860" ht="28" customHeight="1" spans="1:6">
      <c r="A860" s="231" t="s">
        <v>1105</v>
      </c>
      <c r="B860" s="232" t="s">
        <v>1106</v>
      </c>
      <c r="C860" s="233" t="s">
        <v>1305</v>
      </c>
      <c r="D860" s="236" t="s">
        <v>1306</v>
      </c>
      <c r="E860" s="235">
        <v>106787726</v>
      </c>
      <c r="F860" s="235">
        <v>106787726</v>
      </c>
    </row>
    <row r="861" ht="28" customHeight="1" spans="1:6">
      <c r="A861" s="231" t="s">
        <v>1107</v>
      </c>
      <c r="B861" s="232" t="s">
        <v>1108</v>
      </c>
      <c r="C861" s="233" t="s">
        <v>1305</v>
      </c>
      <c r="D861" s="236" t="s">
        <v>1306</v>
      </c>
      <c r="E861" s="235">
        <v>32036318</v>
      </c>
      <c r="F861" s="235">
        <v>32036318</v>
      </c>
    </row>
    <row r="862" ht="28" customHeight="1" spans="1:6">
      <c r="A862" s="231" t="s">
        <v>1109</v>
      </c>
      <c r="B862" s="232" t="s">
        <v>1110</v>
      </c>
      <c r="C862" s="233" t="s">
        <v>1305</v>
      </c>
      <c r="D862" s="236" t="s">
        <v>1306</v>
      </c>
      <c r="E862" s="235">
        <v>11189649</v>
      </c>
      <c r="F862" s="235">
        <v>11189649</v>
      </c>
    </row>
    <row r="863" ht="28" customHeight="1" spans="1:6">
      <c r="A863" s="231" t="s">
        <v>1111</v>
      </c>
      <c r="B863" s="232" t="s">
        <v>1112</v>
      </c>
      <c r="C863" s="233" t="s">
        <v>1305</v>
      </c>
      <c r="D863" s="236" t="s">
        <v>1306</v>
      </c>
      <c r="E863" s="235">
        <v>53393863</v>
      </c>
      <c r="F863" s="235">
        <v>53393863</v>
      </c>
    </row>
    <row r="864" ht="28" customHeight="1" spans="1:6">
      <c r="A864" s="231" t="s">
        <v>1113</v>
      </c>
      <c r="B864" s="232" t="s">
        <v>1114</v>
      </c>
      <c r="C864" s="233" t="s">
        <v>1305</v>
      </c>
      <c r="D864" s="236" t="s">
        <v>1306</v>
      </c>
      <c r="E864" s="235">
        <v>21230000</v>
      </c>
      <c r="F864" s="235">
        <v>3000000</v>
      </c>
    </row>
    <row r="865" ht="28" customHeight="1" spans="1:6">
      <c r="A865" s="231" t="s">
        <v>1115</v>
      </c>
      <c r="B865" s="232" t="s">
        <v>1116</v>
      </c>
      <c r="C865" s="233"/>
      <c r="D865" s="236"/>
      <c r="E865" s="235">
        <v>43394803</v>
      </c>
      <c r="F865" s="235">
        <v>20198803</v>
      </c>
    </row>
    <row r="866" ht="28" customHeight="1" spans="1:6">
      <c r="A866" s="231" t="s">
        <v>1117</v>
      </c>
      <c r="B866" s="232" t="s">
        <v>1118</v>
      </c>
      <c r="C866" s="233" t="s">
        <v>1305</v>
      </c>
      <c r="D866" s="236" t="s">
        <v>1306</v>
      </c>
      <c r="E866" s="235">
        <v>8645136</v>
      </c>
      <c r="F866" s="235">
        <v>2906978</v>
      </c>
    </row>
    <row r="867" ht="28" customHeight="1" spans="1:6">
      <c r="A867" s="231" t="s">
        <v>1119</v>
      </c>
      <c r="B867" s="232" t="s">
        <v>1120</v>
      </c>
      <c r="C867" s="233" t="s">
        <v>1305</v>
      </c>
      <c r="D867" s="236" t="s">
        <v>1306</v>
      </c>
      <c r="E867" s="235">
        <v>368794</v>
      </c>
      <c r="F867" s="235">
        <v>116518</v>
      </c>
    </row>
    <row r="868" ht="28" customHeight="1" spans="1:6">
      <c r="A868" s="231" t="s">
        <v>1307</v>
      </c>
      <c r="B868" s="232" t="s">
        <v>1308</v>
      </c>
      <c r="C868" s="233" t="s">
        <v>1305</v>
      </c>
      <c r="D868" s="236" t="s">
        <v>1306</v>
      </c>
      <c r="E868" s="235">
        <v>12000</v>
      </c>
      <c r="F868" s="235">
        <v>6000</v>
      </c>
    </row>
    <row r="869" ht="28" customHeight="1" spans="1:6">
      <c r="A869" s="231" t="s">
        <v>1191</v>
      </c>
      <c r="B869" s="232" t="s">
        <v>1192</v>
      </c>
      <c r="C869" s="233" t="s">
        <v>1305</v>
      </c>
      <c r="D869" s="236" t="s">
        <v>1306</v>
      </c>
      <c r="E869" s="235">
        <v>21000</v>
      </c>
      <c r="F869" s="235">
        <v>15000</v>
      </c>
    </row>
    <row r="870" ht="28" customHeight="1" spans="1:6">
      <c r="A870" s="231" t="s">
        <v>1224</v>
      </c>
      <c r="B870" s="232" t="s">
        <v>1225</v>
      </c>
      <c r="C870" s="233" t="s">
        <v>1305</v>
      </c>
      <c r="D870" s="236" t="s">
        <v>1306</v>
      </c>
      <c r="E870" s="235">
        <v>1618000</v>
      </c>
      <c r="F870" s="235">
        <v>830000</v>
      </c>
    </row>
    <row r="871" ht="28" customHeight="1" spans="1:6">
      <c r="A871" s="231" t="s">
        <v>1149</v>
      </c>
      <c r="B871" s="232" t="s">
        <v>1150</v>
      </c>
      <c r="C871" s="233" t="s">
        <v>1305</v>
      </c>
      <c r="D871" s="236" t="s">
        <v>1306</v>
      </c>
      <c r="E871" s="235">
        <v>2934001</v>
      </c>
      <c r="F871" s="235">
        <v>1458001</v>
      </c>
    </row>
    <row r="872" ht="28" customHeight="1" spans="1:6">
      <c r="A872" s="231" t="s">
        <v>1151</v>
      </c>
      <c r="B872" s="232" t="s">
        <v>1152</v>
      </c>
      <c r="C872" s="233" t="s">
        <v>1305</v>
      </c>
      <c r="D872" s="236" t="s">
        <v>1306</v>
      </c>
      <c r="E872" s="235">
        <v>198000</v>
      </c>
      <c r="F872" s="235">
        <v>100000</v>
      </c>
    </row>
    <row r="873" ht="28" customHeight="1" spans="1:6">
      <c r="A873" s="231" t="s">
        <v>1159</v>
      </c>
      <c r="B873" s="232" t="s">
        <v>1160</v>
      </c>
      <c r="C873" s="233" t="s">
        <v>1305</v>
      </c>
      <c r="D873" s="236" t="s">
        <v>1306</v>
      </c>
      <c r="E873" s="235">
        <v>389400</v>
      </c>
      <c r="F873" s="235">
        <v>170000</v>
      </c>
    </row>
    <row r="874" ht="28" customHeight="1" spans="1:6">
      <c r="A874" s="231" t="s">
        <v>1140</v>
      </c>
      <c r="B874" s="232" t="s">
        <v>1141</v>
      </c>
      <c r="C874" s="233" t="s">
        <v>1305</v>
      </c>
      <c r="D874" s="236" t="s">
        <v>1306</v>
      </c>
      <c r="E874" s="235">
        <v>480000</v>
      </c>
      <c r="F874" s="235">
        <v>200000</v>
      </c>
    </row>
    <row r="875" ht="28" customHeight="1" spans="1:6">
      <c r="A875" s="231" t="s">
        <v>1142</v>
      </c>
      <c r="B875" s="232" t="s">
        <v>1143</v>
      </c>
      <c r="C875" s="233" t="s">
        <v>1305</v>
      </c>
      <c r="D875" s="236" t="s">
        <v>1306</v>
      </c>
      <c r="E875" s="235">
        <v>8310480</v>
      </c>
      <c r="F875" s="235">
        <v>476480</v>
      </c>
    </row>
    <row r="876" ht="28" customHeight="1" spans="1:6">
      <c r="A876" s="231" t="s">
        <v>1238</v>
      </c>
      <c r="B876" s="232" t="s">
        <v>1239</v>
      </c>
      <c r="C876" s="233" t="s">
        <v>1305</v>
      </c>
      <c r="D876" s="236" t="s">
        <v>1306</v>
      </c>
      <c r="E876" s="235">
        <v>42000</v>
      </c>
      <c r="F876" s="235">
        <v>0</v>
      </c>
    </row>
    <row r="877" ht="28" customHeight="1" spans="1:6">
      <c r="A877" s="231" t="s">
        <v>1121</v>
      </c>
      <c r="B877" s="232" t="s">
        <v>1122</v>
      </c>
      <c r="C877" s="233" t="s">
        <v>1305</v>
      </c>
      <c r="D877" s="236" t="s">
        <v>1306</v>
      </c>
      <c r="E877" s="235">
        <v>120000</v>
      </c>
      <c r="F877" s="235">
        <v>0</v>
      </c>
    </row>
    <row r="878" ht="28" customHeight="1" spans="1:6">
      <c r="A878" s="231" t="s">
        <v>1199</v>
      </c>
      <c r="B878" s="232" t="s">
        <v>1200</v>
      </c>
      <c r="C878" s="233" t="s">
        <v>1305</v>
      </c>
      <c r="D878" s="236" t="s">
        <v>1306</v>
      </c>
      <c r="E878" s="235">
        <v>3229000</v>
      </c>
      <c r="F878" s="235">
        <v>144000</v>
      </c>
    </row>
    <row r="879" ht="28" customHeight="1" spans="1:6">
      <c r="A879" s="231" t="s">
        <v>1123</v>
      </c>
      <c r="B879" s="232" t="s">
        <v>1124</v>
      </c>
      <c r="C879" s="233" t="s">
        <v>1305</v>
      </c>
      <c r="D879" s="236" t="s">
        <v>1306</v>
      </c>
      <c r="E879" s="235">
        <v>9166</v>
      </c>
      <c r="F879" s="235">
        <v>0</v>
      </c>
    </row>
    <row r="880" ht="28" customHeight="1" spans="1:6">
      <c r="A880" s="231" t="s">
        <v>1178</v>
      </c>
      <c r="B880" s="232" t="s">
        <v>1179</v>
      </c>
      <c r="C880" s="233" t="s">
        <v>1305</v>
      </c>
      <c r="D880" s="236" t="s">
        <v>1306</v>
      </c>
      <c r="E880" s="235">
        <v>241000</v>
      </c>
      <c r="F880" s="235">
        <v>11000</v>
      </c>
    </row>
    <row r="881" ht="28" customHeight="1" spans="1:6">
      <c r="A881" s="231" t="s">
        <v>1204</v>
      </c>
      <c r="B881" s="232" t="s">
        <v>1205</v>
      </c>
      <c r="C881" s="233" t="s">
        <v>1305</v>
      </c>
      <c r="D881" s="236" t="s">
        <v>1306</v>
      </c>
      <c r="E881" s="235">
        <v>410000</v>
      </c>
      <c r="F881" s="235">
        <v>0</v>
      </c>
    </row>
    <row r="882" ht="28" customHeight="1" spans="1:6">
      <c r="A882" s="231" t="s">
        <v>1125</v>
      </c>
      <c r="B882" s="232" t="s">
        <v>1126</v>
      </c>
      <c r="C882" s="233" t="s">
        <v>1305</v>
      </c>
      <c r="D882" s="236" t="s">
        <v>1306</v>
      </c>
      <c r="E882" s="235">
        <v>13348466</v>
      </c>
      <c r="F882" s="235">
        <v>13348466</v>
      </c>
    </row>
    <row r="883" ht="28" customHeight="1" spans="1:6">
      <c r="A883" s="231" t="s">
        <v>1127</v>
      </c>
      <c r="B883" s="232" t="s">
        <v>1128</v>
      </c>
      <c r="C883" s="233" t="s">
        <v>1305</v>
      </c>
      <c r="D883" s="236" t="s">
        <v>1306</v>
      </c>
      <c r="E883" s="235">
        <v>4000</v>
      </c>
      <c r="F883" s="235">
        <v>4000</v>
      </c>
    </row>
    <row r="884" ht="28" customHeight="1" spans="1:6">
      <c r="A884" s="231" t="s">
        <v>1129</v>
      </c>
      <c r="B884" s="232" t="s">
        <v>1130</v>
      </c>
      <c r="C884" s="233" t="s">
        <v>1305</v>
      </c>
      <c r="D884" s="236" t="s">
        <v>1306</v>
      </c>
      <c r="E884" s="235">
        <v>214360</v>
      </c>
      <c r="F884" s="235">
        <v>182360</v>
      </c>
    </row>
    <row r="885" ht="28" customHeight="1" spans="1:6">
      <c r="A885" s="231" t="s">
        <v>1290</v>
      </c>
      <c r="B885" s="232" t="s">
        <v>1291</v>
      </c>
      <c r="C885" s="233" t="s">
        <v>1305</v>
      </c>
      <c r="D885" s="236" t="s">
        <v>1306</v>
      </c>
      <c r="E885" s="235">
        <v>2800000</v>
      </c>
      <c r="F885" s="235">
        <v>230000</v>
      </c>
    </row>
    <row r="886" ht="28" customHeight="1" spans="1:6">
      <c r="A886" s="231" t="s">
        <v>1131</v>
      </c>
      <c r="B886" s="232" t="s">
        <v>1132</v>
      </c>
      <c r="C886" s="233"/>
      <c r="D886" s="236"/>
      <c r="E886" s="235">
        <v>9438336</v>
      </c>
      <c r="F886" s="235">
        <v>8128336</v>
      </c>
    </row>
    <row r="887" ht="28" customHeight="1" spans="1:6">
      <c r="A887" s="231" t="s">
        <v>1133</v>
      </c>
      <c r="B887" s="232" t="s">
        <v>1134</v>
      </c>
      <c r="C887" s="233" t="s">
        <v>1305</v>
      </c>
      <c r="D887" s="236" t="s">
        <v>1306</v>
      </c>
      <c r="E887" s="235">
        <v>1044879</v>
      </c>
      <c r="F887" s="235">
        <v>1044879</v>
      </c>
    </row>
    <row r="888" ht="28" customHeight="1" spans="1:6">
      <c r="A888" s="231" t="s">
        <v>1309</v>
      </c>
      <c r="B888" s="232" t="s">
        <v>1310</v>
      </c>
      <c r="C888" s="233" t="s">
        <v>1305</v>
      </c>
      <c r="D888" s="236" t="s">
        <v>1306</v>
      </c>
      <c r="E888" s="235">
        <v>1124450</v>
      </c>
      <c r="F888" s="235">
        <v>1124450</v>
      </c>
    </row>
    <row r="889" ht="28" customHeight="1" spans="1:6">
      <c r="A889" s="231" t="s">
        <v>1135</v>
      </c>
      <c r="B889" s="232" t="s">
        <v>1136</v>
      </c>
      <c r="C889" s="233" t="s">
        <v>1305</v>
      </c>
      <c r="D889" s="236" t="s">
        <v>1306</v>
      </c>
      <c r="E889" s="235">
        <v>7269008</v>
      </c>
      <c r="F889" s="235">
        <v>5959008</v>
      </c>
    </row>
    <row r="890" ht="28" customHeight="1" spans="1:6">
      <c r="A890" s="231"/>
      <c r="B890" s="232"/>
      <c r="C890" s="233" t="s">
        <v>1311</v>
      </c>
      <c r="D890" s="236"/>
      <c r="E890" s="235">
        <v>12390540</v>
      </c>
      <c r="F890" s="235">
        <v>11886540</v>
      </c>
    </row>
    <row r="891" ht="28" customHeight="1" spans="1:6">
      <c r="A891" s="231" t="s">
        <v>1095</v>
      </c>
      <c r="B891" s="232" t="s">
        <v>1096</v>
      </c>
      <c r="C891" s="233"/>
      <c r="D891" s="236"/>
      <c r="E891" s="235">
        <v>11800154</v>
      </c>
      <c r="F891" s="235">
        <v>11446154</v>
      </c>
    </row>
    <row r="892" ht="28" customHeight="1" spans="1:6">
      <c r="A892" s="231" t="s">
        <v>1097</v>
      </c>
      <c r="B892" s="232" t="s">
        <v>1098</v>
      </c>
      <c r="C892" s="233" t="s">
        <v>1312</v>
      </c>
      <c r="D892" s="236" t="s">
        <v>1313</v>
      </c>
      <c r="E892" s="235">
        <v>6305288</v>
      </c>
      <c r="F892" s="235">
        <v>6105288</v>
      </c>
    </row>
    <row r="893" ht="28" customHeight="1" spans="1:6">
      <c r="A893" s="231" t="s">
        <v>1101</v>
      </c>
      <c r="B893" s="232" t="s">
        <v>1102</v>
      </c>
      <c r="C893" s="233" t="s">
        <v>1312</v>
      </c>
      <c r="D893" s="236" t="s">
        <v>1313</v>
      </c>
      <c r="E893" s="235">
        <v>106056</v>
      </c>
      <c r="F893" s="235">
        <v>106056</v>
      </c>
    </row>
    <row r="894" ht="28" customHeight="1" spans="1:6">
      <c r="A894" s="231" t="s">
        <v>1147</v>
      </c>
      <c r="B894" s="232" t="s">
        <v>1148</v>
      </c>
      <c r="C894" s="233" t="s">
        <v>1312</v>
      </c>
      <c r="D894" s="236" t="s">
        <v>1313</v>
      </c>
      <c r="E894" s="235">
        <v>2300012</v>
      </c>
      <c r="F894" s="235">
        <v>2196012</v>
      </c>
    </row>
    <row r="895" ht="28" customHeight="1" spans="1:6">
      <c r="A895" s="231" t="s">
        <v>1105</v>
      </c>
      <c r="B895" s="232" t="s">
        <v>1106</v>
      </c>
      <c r="C895" s="233" t="s">
        <v>1312</v>
      </c>
      <c r="D895" s="236" t="s">
        <v>1313</v>
      </c>
      <c r="E895" s="235">
        <v>1681471</v>
      </c>
      <c r="F895" s="235">
        <v>1681471</v>
      </c>
    </row>
    <row r="896" ht="28" customHeight="1" spans="1:6">
      <c r="A896" s="231" t="s">
        <v>1107</v>
      </c>
      <c r="B896" s="232" t="s">
        <v>1108</v>
      </c>
      <c r="C896" s="233" t="s">
        <v>1312</v>
      </c>
      <c r="D896" s="236" t="s">
        <v>1313</v>
      </c>
      <c r="E896" s="235">
        <v>504441</v>
      </c>
      <c r="F896" s="235">
        <v>504441</v>
      </c>
    </row>
    <row r="897" ht="28" customHeight="1" spans="1:6">
      <c r="A897" s="231" t="s">
        <v>1109</v>
      </c>
      <c r="B897" s="232" t="s">
        <v>1110</v>
      </c>
      <c r="C897" s="233" t="s">
        <v>1312</v>
      </c>
      <c r="D897" s="236" t="s">
        <v>1313</v>
      </c>
      <c r="E897" s="235">
        <v>12150</v>
      </c>
      <c r="F897" s="235">
        <v>12150</v>
      </c>
    </row>
    <row r="898" ht="28" customHeight="1" spans="1:6">
      <c r="A898" s="231" t="s">
        <v>1111</v>
      </c>
      <c r="B898" s="232" t="s">
        <v>1112</v>
      </c>
      <c r="C898" s="233" t="s">
        <v>1312</v>
      </c>
      <c r="D898" s="236" t="s">
        <v>1313</v>
      </c>
      <c r="E898" s="235">
        <v>890736</v>
      </c>
      <c r="F898" s="235">
        <v>840736</v>
      </c>
    </row>
    <row r="899" ht="28" customHeight="1" spans="1:6">
      <c r="A899" s="231" t="s">
        <v>1115</v>
      </c>
      <c r="B899" s="232" t="s">
        <v>1116</v>
      </c>
      <c r="C899" s="233"/>
      <c r="D899" s="236"/>
      <c r="E899" s="235">
        <v>590386</v>
      </c>
      <c r="F899" s="235">
        <v>440386</v>
      </c>
    </row>
    <row r="900" ht="28" customHeight="1" spans="1:6">
      <c r="A900" s="231" t="s">
        <v>1117</v>
      </c>
      <c r="B900" s="232" t="s">
        <v>1118</v>
      </c>
      <c r="C900" s="233" t="s">
        <v>1312</v>
      </c>
      <c r="D900" s="236" t="s">
        <v>1313</v>
      </c>
      <c r="E900" s="235">
        <v>210202</v>
      </c>
      <c r="F900" s="235">
        <v>160202</v>
      </c>
    </row>
    <row r="901" ht="28" customHeight="1" spans="1:6">
      <c r="A901" s="231" t="s">
        <v>1119</v>
      </c>
      <c r="B901" s="232" t="s">
        <v>1120</v>
      </c>
      <c r="C901" s="233" t="s">
        <v>1312</v>
      </c>
      <c r="D901" s="236" t="s">
        <v>1313</v>
      </c>
      <c r="E901" s="235">
        <v>30000</v>
      </c>
      <c r="F901" s="235">
        <v>0</v>
      </c>
    </row>
    <row r="902" ht="28" customHeight="1" spans="1:6">
      <c r="A902" s="231" t="s">
        <v>1149</v>
      </c>
      <c r="B902" s="232" t="s">
        <v>1150</v>
      </c>
      <c r="C902" s="233" t="s">
        <v>1312</v>
      </c>
      <c r="D902" s="236" t="s">
        <v>1313</v>
      </c>
      <c r="E902" s="235">
        <v>39100</v>
      </c>
      <c r="F902" s="235">
        <v>39100</v>
      </c>
    </row>
    <row r="903" ht="28" customHeight="1" spans="1:6">
      <c r="A903" s="231" t="s">
        <v>1151</v>
      </c>
      <c r="B903" s="232" t="s">
        <v>1152</v>
      </c>
      <c r="C903" s="233" t="s">
        <v>1312</v>
      </c>
      <c r="D903" s="236" t="s">
        <v>1313</v>
      </c>
      <c r="E903" s="235">
        <v>9000</v>
      </c>
      <c r="F903" s="235">
        <v>9000</v>
      </c>
    </row>
    <row r="904" ht="28" customHeight="1" spans="1:6">
      <c r="A904" s="231" t="s">
        <v>1159</v>
      </c>
      <c r="B904" s="232" t="s">
        <v>1160</v>
      </c>
      <c r="C904" s="233" t="s">
        <v>1312</v>
      </c>
      <c r="D904" s="236" t="s">
        <v>1313</v>
      </c>
      <c r="E904" s="235">
        <v>15000</v>
      </c>
      <c r="F904" s="235">
        <v>0</v>
      </c>
    </row>
    <row r="905" ht="28" customHeight="1" spans="1:6">
      <c r="A905" s="231" t="s">
        <v>1142</v>
      </c>
      <c r="B905" s="232" t="s">
        <v>1143</v>
      </c>
      <c r="C905" s="233" t="s">
        <v>1312</v>
      </c>
      <c r="D905" s="236" t="s">
        <v>1313</v>
      </c>
      <c r="E905" s="235">
        <v>30000</v>
      </c>
      <c r="F905" s="235">
        <v>0</v>
      </c>
    </row>
    <row r="906" ht="28" customHeight="1" spans="1:6">
      <c r="A906" s="231" t="s">
        <v>1123</v>
      </c>
      <c r="B906" s="232" t="s">
        <v>1124</v>
      </c>
      <c r="C906" s="233" t="s">
        <v>1312</v>
      </c>
      <c r="D906" s="236" t="s">
        <v>1313</v>
      </c>
      <c r="E906" s="235">
        <v>11900</v>
      </c>
      <c r="F906" s="235">
        <v>11900</v>
      </c>
    </row>
    <row r="907" ht="28" customHeight="1" spans="1:6">
      <c r="A907" s="231" t="s">
        <v>1125</v>
      </c>
      <c r="B907" s="232" t="s">
        <v>1126</v>
      </c>
      <c r="C907" s="233" t="s">
        <v>1312</v>
      </c>
      <c r="D907" s="236" t="s">
        <v>1313</v>
      </c>
      <c r="E907" s="235">
        <v>210184</v>
      </c>
      <c r="F907" s="235">
        <v>210184</v>
      </c>
    </row>
    <row r="908" ht="28" customHeight="1" spans="1:6">
      <c r="A908" s="231" t="s">
        <v>1127</v>
      </c>
      <c r="B908" s="232" t="s">
        <v>1128</v>
      </c>
      <c r="C908" s="233" t="s">
        <v>1312</v>
      </c>
      <c r="D908" s="236" t="s">
        <v>1313</v>
      </c>
      <c r="E908" s="235">
        <v>10000</v>
      </c>
      <c r="F908" s="235">
        <v>10000</v>
      </c>
    </row>
    <row r="909" ht="28" customHeight="1" spans="1:6">
      <c r="A909" s="231" t="s">
        <v>1129</v>
      </c>
      <c r="B909" s="232" t="s">
        <v>1130</v>
      </c>
      <c r="C909" s="233" t="s">
        <v>1312</v>
      </c>
      <c r="D909" s="236" t="s">
        <v>1313</v>
      </c>
      <c r="E909" s="235">
        <v>25000</v>
      </c>
      <c r="F909" s="235">
        <v>0</v>
      </c>
    </row>
    <row r="910" ht="28" customHeight="1" spans="1:6">
      <c r="A910" s="231"/>
      <c r="B910" s="232"/>
      <c r="C910" s="233" t="s">
        <v>1314</v>
      </c>
      <c r="D910" s="236"/>
      <c r="E910" s="235">
        <v>13733449</v>
      </c>
      <c r="F910" s="235">
        <v>13143449</v>
      </c>
    </row>
    <row r="911" ht="28" customHeight="1" spans="1:6">
      <c r="A911" s="231" t="s">
        <v>1095</v>
      </c>
      <c r="B911" s="232" t="s">
        <v>1096</v>
      </c>
      <c r="C911" s="233"/>
      <c r="D911" s="236"/>
      <c r="E911" s="235">
        <v>12397710</v>
      </c>
      <c r="F911" s="235">
        <v>12397710</v>
      </c>
    </row>
    <row r="912" ht="28" customHeight="1" spans="1:6">
      <c r="A912" s="231" t="s">
        <v>1097</v>
      </c>
      <c r="B912" s="232" t="s">
        <v>1098</v>
      </c>
      <c r="C912" s="233" t="s">
        <v>1315</v>
      </c>
      <c r="D912" s="236" t="s">
        <v>1316</v>
      </c>
      <c r="E912" s="235">
        <v>6805500</v>
      </c>
      <c r="F912" s="235">
        <v>6805500</v>
      </c>
    </row>
    <row r="913" ht="28" customHeight="1" spans="1:6">
      <c r="A913" s="231" t="s">
        <v>1101</v>
      </c>
      <c r="B913" s="232" t="s">
        <v>1102</v>
      </c>
      <c r="C913" s="233" t="s">
        <v>1315</v>
      </c>
      <c r="D913" s="236" t="s">
        <v>1316</v>
      </c>
      <c r="E913" s="235">
        <v>103200</v>
      </c>
      <c r="F913" s="235">
        <v>103200</v>
      </c>
    </row>
    <row r="914" ht="28" customHeight="1" spans="1:6">
      <c r="A914" s="231" t="s">
        <v>1147</v>
      </c>
      <c r="B914" s="232" t="s">
        <v>1148</v>
      </c>
      <c r="C914" s="233" t="s">
        <v>1315</v>
      </c>
      <c r="D914" s="236" t="s">
        <v>1316</v>
      </c>
      <c r="E914" s="235">
        <v>2172204</v>
      </c>
      <c r="F914" s="235">
        <v>2172204</v>
      </c>
    </row>
    <row r="915" ht="28" customHeight="1" spans="1:6">
      <c r="A915" s="231" t="s">
        <v>1105</v>
      </c>
      <c r="B915" s="232" t="s">
        <v>1106</v>
      </c>
      <c r="C915" s="233" t="s">
        <v>1315</v>
      </c>
      <c r="D915" s="236" t="s">
        <v>1316</v>
      </c>
      <c r="E915" s="235">
        <v>1816181</v>
      </c>
      <c r="F915" s="235">
        <v>1816181</v>
      </c>
    </row>
    <row r="916" ht="28" customHeight="1" spans="1:6">
      <c r="A916" s="231" t="s">
        <v>1107</v>
      </c>
      <c r="B916" s="232" t="s">
        <v>1108</v>
      </c>
      <c r="C916" s="233" t="s">
        <v>1315</v>
      </c>
      <c r="D916" s="236" t="s">
        <v>1316</v>
      </c>
      <c r="E916" s="235">
        <v>544854</v>
      </c>
      <c r="F916" s="235">
        <v>544854</v>
      </c>
    </row>
    <row r="917" ht="28" customHeight="1" spans="1:6">
      <c r="A917" s="231" t="s">
        <v>1109</v>
      </c>
      <c r="B917" s="232" t="s">
        <v>1110</v>
      </c>
      <c r="C917" s="233" t="s">
        <v>1315</v>
      </c>
      <c r="D917" s="236" t="s">
        <v>1316</v>
      </c>
      <c r="E917" s="235">
        <v>47681</v>
      </c>
      <c r="F917" s="235">
        <v>47681</v>
      </c>
    </row>
    <row r="918" ht="28" customHeight="1" spans="1:6">
      <c r="A918" s="231" t="s">
        <v>1111</v>
      </c>
      <c r="B918" s="232" t="s">
        <v>1112</v>
      </c>
      <c r="C918" s="233" t="s">
        <v>1315</v>
      </c>
      <c r="D918" s="236" t="s">
        <v>1316</v>
      </c>
      <c r="E918" s="235">
        <v>908090</v>
      </c>
      <c r="F918" s="235">
        <v>908090</v>
      </c>
    </row>
    <row r="919" ht="28" customHeight="1" spans="1:6">
      <c r="A919" s="231" t="s">
        <v>1115</v>
      </c>
      <c r="B919" s="232" t="s">
        <v>1116</v>
      </c>
      <c r="C919" s="233"/>
      <c r="D919" s="236"/>
      <c r="E919" s="235">
        <v>1319323</v>
      </c>
      <c r="F919" s="235">
        <v>729323</v>
      </c>
    </row>
    <row r="920" ht="28" customHeight="1" spans="1:6">
      <c r="A920" s="231" t="s">
        <v>1117</v>
      </c>
      <c r="B920" s="232" t="s">
        <v>1118</v>
      </c>
      <c r="C920" s="233" t="s">
        <v>1315</v>
      </c>
      <c r="D920" s="236" t="s">
        <v>1316</v>
      </c>
      <c r="E920" s="235">
        <v>267300</v>
      </c>
      <c r="F920" s="235">
        <v>167300</v>
      </c>
    </row>
    <row r="921" ht="28" customHeight="1" spans="1:6">
      <c r="A921" s="231" t="s">
        <v>1307</v>
      </c>
      <c r="B921" s="232" t="s">
        <v>1308</v>
      </c>
      <c r="C921" s="233" t="s">
        <v>1315</v>
      </c>
      <c r="D921" s="236" t="s">
        <v>1316</v>
      </c>
      <c r="E921" s="235">
        <v>2000</v>
      </c>
      <c r="F921" s="235">
        <v>2000</v>
      </c>
    </row>
    <row r="922" ht="28" customHeight="1" spans="1:6">
      <c r="A922" s="231" t="s">
        <v>1224</v>
      </c>
      <c r="B922" s="232" t="s">
        <v>1225</v>
      </c>
      <c r="C922" s="233" t="s">
        <v>1315</v>
      </c>
      <c r="D922" s="236" t="s">
        <v>1316</v>
      </c>
      <c r="E922" s="235">
        <v>8000</v>
      </c>
      <c r="F922" s="235">
        <v>8000</v>
      </c>
    </row>
    <row r="923" ht="28" customHeight="1" spans="1:6">
      <c r="A923" s="231" t="s">
        <v>1149</v>
      </c>
      <c r="B923" s="232" t="s">
        <v>1150</v>
      </c>
      <c r="C923" s="233" t="s">
        <v>1315</v>
      </c>
      <c r="D923" s="236" t="s">
        <v>1316</v>
      </c>
      <c r="E923" s="235">
        <v>300000</v>
      </c>
      <c r="F923" s="235">
        <v>200000</v>
      </c>
    </row>
    <row r="924" ht="28" customHeight="1" spans="1:6">
      <c r="A924" s="231" t="s">
        <v>1151</v>
      </c>
      <c r="B924" s="232" t="s">
        <v>1152</v>
      </c>
      <c r="C924" s="233" t="s">
        <v>1315</v>
      </c>
      <c r="D924" s="236" t="s">
        <v>1316</v>
      </c>
      <c r="E924" s="235">
        <v>5000</v>
      </c>
      <c r="F924" s="235">
        <v>5000</v>
      </c>
    </row>
    <row r="925" ht="28" customHeight="1" spans="1:6">
      <c r="A925" s="231" t="s">
        <v>1140</v>
      </c>
      <c r="B925" s="232" t="s">
        <v>1141</v>
      </c>
      <c r="C925" s="233" t="s">
        <v>1315</v>
      </c>
      <c r="D925" s="236" t="s">
        <v>1316</v>
      </c>
      <c r="E925" s="235">
        <v>150000</v>
      </c>
      <c r="F925" s="235">
        <v>50000</v>
      </c>
    </row>
    <row r="926" ht="28" customHeight="1" spans="1:6">
      <c r="A926" s="231" t="s">
        <v>1142</v>
      </c>
      <c r="B926" s="232" t="s">
        <v>1143</v>
      </c>
      <c r="C926" s="233" t="s">
        <v>1315</v>
      </c>
      <c r="D926" s="236" t="s">
        <v>1316</v>
      </c>
      <c r="E926" s="235">
        <v>100000</v>
      </c>
      <c r="F926" s="235">
        <v>0</v>
      </c>
    </row>
    <row r="927" ht="28" customHeight="1" spans="1:6">
      <c r="A927" s="231" t="s">
        <v>1204</v>
      </c>
      <c r="B927" s="232" t="s">
        <v>1205</v>
      </c>
      <c r="C927" s="233" t="s">
        <v>1315</v>
      </c>
      <c r="D927" s="236" t="s">
        <v>1316</v>
      </c>
      <c r="E927" s="235">
        <v>150000</v>
      </c>
      <c r="F927" s="235">
        <v>50000</v>
      </c>
    </row>
    <row r="928" ht="28" customHeight="1" spans="1:6">
      <c r="A928" s="231" t="s">
        <v>1125</v>
      </c>
      <c r="B928" s="232" t="s">
        <v>1126</v>
      </c>
      <c r="C928" s="233" t="s">
        <v>1315</v>
      </c>
      <c r="D928" s="236" t="s">
        <v>1316</v>
      </c>
      <c r="E928" s="235">
        <v>227023</v>
      </c>
      <c r="F928" s="235">
        <v>227023</v>
      </c>
    </row>
    <row r="929" ht="28" customHeight="1" spans="1:6">
      <c r="A929" s="231" t="s">
        <v>1127</v>
      </c>
      <c r="B929" s="232" t="s">
        <v>1128</v>
      </c>
      <c r="C929" s="233" t="s">
        <v>1315</v>
      </c>
      <c r="D929" s="236" t="s">
        <v>1316</v>
      </c>
      <c r="E929" s="235">
        <v>110000</v>
      </c>
      <c r="F929" s="235">
        <v>20000</v>
      </c>
    </row>
    <row r="930" ht="28" customHeight="1" spans="1:6">
      <c r="A930" s="231" t="s">
        <v>1131</v>
      </c>
      <c r="B930" s="232" t="s">
        <v>1132</v>
      </c>
      <c r="C930" s="233"/>
      <c r="D930" s="236"/>
      <c r="E930" s="235">
        <v>16416</v>
      </c>
      <c r="F930" s="235">
        <v>16416</v>
      </c>
    </row>
    <row r="931" ht="28" customHeight="1" spans="1:6">
      <c r="A931" s="231" t="s">
        <v>1135</v>
      </c>
      <c r="B931" s="232" t="s">
        <v>1136</v>
      </c>
      <c r="C931" s="233" t="s">
        <v>1315</v>
      </c>
      <c r="D931" s="236" t="s">
        <v>1316</v>
      </c>
      <c r="E931" s="235">
        <v>16416</v>
      </c>
      <c r="F931" s="235">
        <v>16416</v>
      </c>
    </row>
    <row r="932" ht="28" customHeight="1" spans="1:6">
      <c r="A932" s="231"/>
      <c r="B932" s="232"/>
      <c r="C932" s="233" t="s">
        <v>1317</v>
      </c>
      <c r="D932" s="236"/>
      <c r="E932" s="235">
        <v>3113833</v>
      </c>
      <c r="F932" s="235">
        <v>3113833</v>
      </c>
    </row>
    <row r="933" ht="28" customHeight="1" spans="1:6">
      <c r="A933" s="231" t="s">
        <v>1095</v>
      </c>
      <c r="B933" s="232" t="s">
        <v>1096</v>
      </c>
      <c r="C933" s="233"/>
      <c r="D933" s="236"/>
      <c r="E933" s="235">
        <v>2528250</v>
      </c>
      <c r="F933" s="235">
        <v>2528250</v>
      </c>
    </row>
    <row r="934" ht="28" customHeight="1" spans="1:6">
      <c r="A934" s="231" t="s">
        <v>1097</v>
      </c>
      <c r="B934" s="232" t="s">
        <v>1098</v>
      </c>
      <c r="C934" s="233" t="s">
        <v>1318</v>
      </c>
      <c r="D934" s="236" t="s">
        <v>1319</v>
      </c>
      <c r="E934" s="235">
        <v>1377060</v>
      </c>
      <c r="F934" s="235">
        <v>1377060</v>
      </c>
    </row>
    <row r="935" ht="28" customHeight="1" spans="1:6">
      <c r="A935" s="231" t="s">
        <v>1101</v>
      </c>
      <c r="B935" s="232" t="s">
        <v>1102</v>
      </c>
      <c r="C935" s="233" t="s">
        <v>1318</v>
      </c>
      <c r="D935" s="236" t="s">
        <v>1319</v>
      </c>
      <c r="E935" s="235">
        <v>362892</v>
      </c>
      <c r="F935" s="235">
        <v>362892</v>
      </c>
    </row>
    <row r="936" ht="28" customHeight="1" spans="1:6">
      <c r="A936" s="231" t="s">
        <v>1103</v>
      </c>
      <c r="B936" s="232" t="s">
        <v>1104</v>
      </c>
      <c r="C936" s="233" t="s">
        <v>1318</v>
      </c>
      <c r="D936" s="236" t="s">
        <v>1319</v>
      </c>
      <c r="E936" s="235">
        <v>114755</v>
      </c>
      <c r="F936" s="235">
        <v>114755</v>
      </c>
    </row>
    <row r="937" ht="28" customHeight="1" spans="1:6">
      <c r="A937" s="231" t="s">
        <v>1105</v>
      </c>
      <c r="B937" s="232" t="s">
        <v>1106</v>
      </c>
      <c r="C937" s="233" t="s">
        <v>1318</v>
      </c>
      <c r="D937" s="236" t="s">
        <v>1319</v>
      </c>
      <c r="E937" s="235">
        <v>347990</v>
      </c>
      <c r="F937" s="235">
        <v>347990</v>
      </c>
    </row>
    <row r="938" ht="28" customHeight="1" spans="1:6">
      <c r="A938" s="231" t="s">
        <v>1107</v>
      </c>
      <c r="B938" s="232" t="s">
        <v>1108</v>
      </c>
      <c r="C938" s="233" t="s">
        <v>1318</v>
      </c>
      <c r="D938" s="236" t="s">
        <v>1319</v>
      </c>
      <c r="E938" s="235">
        <v>104397</v>
      </c>
      <c r="F938" s="235">
        <v>104397</v>
      </c>
    </row>
    <row r="939" ht="28" customHeight="1" spans="1:6">
      <c r="A939" s="231" t="s">
        <v>1109</v>
      </c>
      <c r="B939" s="232" t="s">
        <v>1110</v>
      </c>
      <c r="C939" s="233" t="s">
        <v>1318</v>
      </c>
      <c r="D939" s="236" t="s">
        <v>1319</v>
      </c>
      <c r="E939" s="235">
        <v>47161</v>
      </c>
      <c r="F939" s="235">
        <v>47161</v>
      </c>
    </row>
    <row r="940" ht="28" customHeight="1" spans="1:6">
      <c r="A940" s="231" t="s">
        <v>1111</v>
      </c>
      <c r="B940" s="232" t="s">
        <v>1112</v>
      </c>
      <c r="C940" s="233" t="s">
        <v>1318</v>
      </c>
      <c r="D940" s="236" t="s">
        <v>1319</v>
      </c>
      <c r="E940" s="235">
        <v>173995</v>
      </c>
      <c r="F940" s="235">
        <v>173995</v>
      </c>
    </row>
    <row r="941" ht="28" customHeight="1" spans="1:6">
      <c r="A941" s="231" t="s">
        <v>1115</v>
      </c>
      <c r="B941" s="232" t="s">
        <v>1116</v>
      </c>
      <c r="C941" s="233"/>
      <c r="D941" s="236"/>
      <c r="E941" s="235">
        <v>371499</v>
      </c>
      <c r="F941" s="235">
        <v>371499</v>
      </c>
    </row>
    <row r="942" ht="28" customHeight="1" spans="1:6">
      <c r="A942" s="231" t="s">
        <v>1117</v>
      </c>
      <c r="B942" s="232" t="s">
        <v>1118</v>
      </c>
      <c r="C942" s="233" t="s">
        <v>1318</v>
      </c>
      <c r="D942" s="236" t="s">
        <v>1319</v>
      </c>
      <c r="E942" s="235">
        <v>20000</v>
      </c>
      <c r="F942" s="235">
        <v>20000</v>
      </c>
    </row>
    <row r="943" ht="28" customHeight="1" spans="1:6">
      <c r="A943" s="231" t="s">
        <v>1119</v>
      </c>
      <c r="B943" s="232" t="s">
        <v>1120</v>
      </c>
      <c r="C943" s="233" t="s">
        <v>1318</v>
      </c>
      <c r="D943" s="236" t="s">
        <v>1319</v>
      </c>
      <c r="E943" s="235">
        <v>4100</v>
      </c>
      <c r="F943" s="235">
        <v>4100</v>
      </c>
    </row>
    <row r="944" ht="28" customHeight="1" spans="1:6">
      <c r="A944" s="231" t="s">
        <v>1123</v>
      </c>
      <c r="B944" s="232" t="s">
        <v>1124</v>
      </c>
      <c r="C944" s="233" t="s">
        <v>1318</v>
      </c>
      <c r="D944" s="236" t="s">
        <v>1319</v>
      </c>
      <c r="E944" s="235">
        <v>15900</v>
      </c>
      <c r="F944" s="235">
        <v>15900</v>
      </c>
    </row>
    <row r="945" ht="28" customHeight="1" spans="1:6">
      <c r="A945" s="231" t="s">
        <v>1125</v>
      </c>
      <c r="B945" s="232" t="s">
        <v>1126</v>
      </c>
      <c r="C945" s="233" t="s">
        <v>1318</v>
      </c>
      <c r="D945" s="236" t="s">
        <v>1319</v>
      </c>
      <c r="E945" s="235">
        <v>43499</v>
      </c>
      <c r="F945" s="235">
        <v>43499</v>
      </c>
    </row>
    <row r="946" ht="28" customHeight="1" spans="1:6">
      <c r="A946" s="231" t="s">
        <v>1129</v>
      </c>
      <c r="B946" s="232" t="s">
        <v>1130</v>
      </c>
      <c r="C946" s="233" t="s">
        <v>1318</v>
      </c>
      <c r="D946" s="236" t="s">
        <v>1319</v>
      </c>
      <c r="E946" s="235">
        <v>288000</v>
      </c>
      <c r="F946" s="235">
        <v>288000</v>
      </c>
    </row>
    <row r="947" ht="28" customHeight="1" spans="1:6">
      <c r="A947" s="231" t="s">
        <v>1131</v>
      </c>
      <c r="B947" s="232" t="s">
        <v>1132</v>
      </c>
      <c r="C947" s="233"/>
      <c r="D947" s="236"/>
      <c r="E947" s="235">
        <v>214084</v>
      </c>
      <c r="F947" s="235">
        <v>214084</v>
      </c>
    </row>
    <row r="948" ht="28" customHeight="1" spans="1:6">
      <c r="A948" s="231" t="s">
        <v>1133</v>
      </c>
      <c r="B948" s="232" t="s">
        <v>1134</v>
      </c>
      <c r="C948" s="233" t="s">
        <v>1318</v>
      </c>
      <c r="D948" s="236" t="s">
        <v>1319</v>
      </c>
      <c r="E948" s="235">
        <v>174868</v>
      </c>
      <c r="F948" s="235">
        <v>174868</v>
      </c>
    </row>
    <row r="949" ht="28" customHeight="1" spans="1:6">
      <c r="A949" s="231" t="s">
        <v>1135</v>
      </c>
      <c r="B949" s="232" t="s">
        <v>1136</v>
      </c>
      <c r="C949" s="233" t="s">
        <v>1318</v>
      </c>
      <c r="D949" s="236" t="s">
        <v>1319</v>
      </c>
      <c r="E949" s="235">
        <v>39216</v>
      </c>
      <c r="F949" s="235">
        <v>39216</v>
      </c>
    </row>
    <row r="950" ht="28" customHeight="1" spans="1:6">
      <c r="A950" s="231"/>
      <c r="B950" s="232"/>
      <c r="C950" s="233" t="s">
        <v>1320</v>
      </c>
      <c r="D950" s="236"/>
      <c r="E950" s="235">
        <v>25458549</v>
      </c>
      <c r="F950" s="235">
        <v>25444549</v>
      </c>
    </row>
    <row r="951" ht="28" customHeight="1" spans="1:6">
      <c r="A951" s="231" t="s">
        <v>1095</v>
      </c>
      <c r="B951" s="232" t="s">
        <v>1096</v>
      </c>
      <c r="C951" s="233"/>
      <c r="D951" s="236"/>
      <c r="E951" s="235">
        <v>24107004</v>
      </c>
      <c r="F951" s="235">
        <v>24107004</v>
      </c>
    </row>
    <row r="952" ht="28" customHeight="1" spans="1:6">
      <c r="A952" s="231" t="s">
        <v>1097</v>
      </c>
      <c r="B952" s="232" t="s">
        <v>1098</v>
      </c>
      <c r="C952" s="233" t="s">
        <v>1321</v>
      </c>
      <c r="D952" s="236" t="s">
        <v>1322</v>
      </c>
      <c r="E952" s="235">
        <v>13493226</v>
      </c>
      <c r="F952" s="235">
        <v>13493226</v>
      </c>
    </row>
    <row r="953" ht="28" customHeight="1" spans="1:6">
      <c r="A953" s="231" t="s">
        <v>1101</v>
      </c>
      <c r="B953" s="232" t="s">
        <v>1102</v>
      </c>
      <c r="C953" s="233" t="s">
        <v>1321</v>
      </c>
      <c r="D953" s="236" t="s">
        <v>1322</v>
      </c>
      <c r="E953" s="235">
        <v>396798</v>
      </c>
      <c r="F953" s="235">
        <v>396798</v>
      </c>
    </row>
    <row r="954" ht="28" customHeight="1" spans="1:6">
      <c r="A954" s="231" t="s">
        <v>1103</v>
      </c>
      <c r="B954" s="232" t="s">
        <v>1104</v>
      </c>
      <c r="C954" s="233" t="s">
        <v>1321</v>
      </c>
      <c r="D954" s="236" t="s">
        <v>1322</v>
      </c>
      <c r="E954" s="235">
        <v>72371</v>
      </c>
      <c r="F954" s="235">
        <v>72371</v>
      </c>
    </row>
    <row r="955" ht="28" customHeight="1" spans="1:6">
      <c r="A955" s="231" t="s">
        <v>1147</v>
      </c>
      <c r="B955" s="232" t="s">
        <v>1148</v>
      </c>
      <c r="C955" s="233" t="s">
        <v>1321</v>
      </c>
      <c r="D955" s="236" t="s">
        <v>1322</v>
      </c>
      <c r="E955" s="235">
        <v>4106998</v>
      </c>
      <c r="F955" s="235">
        <v>4106998</v>
      </c>
    </row>
    <row r="956" ht="28" customHeight="1" spans="1:6">
      <c r="A956" s="231" t="s">
        <v>1105</v>
      </c>
      <c r="B956" s="232" t="s">
        <v>1106</v>
      </c>
      <c r="C956" s="233" t="s">
        <v>1321</v>
      </c>
      <c r="D956" s="236" t="s">
        <v>1322</v>
      </c>
      <c r="E956" s="235">
        <v>3075581</v>
      </c>
      <c r="F956" s="235">
        <v>3075581</v>
      </c>
    </row>
    <row r="957" ht="28" customHeight="1" spans="1:6">
      <c r="A957" s="231" t="s">
        <v>1107</v>
      </c>
      <c r="B957" s="232" t="s">
        <v>1108</v>
      </c>
      <c r="C957" s="233" t="s">
        <v>1321</v>
      </c>
      <c r="D957" s="236" t="s">
        <v>1322</v>
      </c>
      <c r="E957" s="235">
        <v>922674</v>
      </c>
      <c r="F957" s="235">
        <v>922674</v>
      </c>
    </row>
    <row r="958" ht="28" customHeight="1" spans="1:6">
      <c r="A958" s="231" t="s">
        <v>1109</v>
      </c>
      <c r="B958" s="232" t="s">
        <v>1110</v>
      </c>
      <c r="C958" s="233" t="s">
        <v>1321</v>
      </c>
      <c r="D958" s="236" t="s">
        <v>1322</v>
      </c>
      <c r="E958" s="235">
        <v>501565</v>
      </c>
      <c r="F958" s="235">
        <v>501565</v>
      </c>
    </row>
    <row r="959" ht="28" customHeight="1" spans="1:6">
      <c r="A959" s="231" t="s">
        <v>1111</v>
      </c>
      <c r="B959" s="232" t="s">
        <v>1112</v>
      </c>
      <c r="C959" s="233" t="s">
        <v>1321</v>
      </c>
      <c r="D959" s="236" t="s">
        <v>1322</v>
      </c>
      <c r="E959" s="235">
        <v>1537790</v>
      </c>
      <c r="F959" s="235">
        <v>1537790</v>
      </c>
    </row>
    <row r="960" ht="28" customHeight="1" spans="1:6">
      <c r="A960" s="231" t="s">
        <v>1115</v>
      </c>
      <c r="B960" s="232" t="s">
        <v>1116</v>
      </c>
      <c r="C960" s="233"/>
      <c r="D960" s="236"/>
      <c r="E960" s="235">
        <v>934778</v>
      </c>
      <c r="F960" s="235">
        <v>920778</v>
      </c>
    </row>
    <row r="961" ht="28" customHeight="1" spans="1:6">
      <c r="A961" s="231" t="s">
        <v>1117</v>
      </c>
      <c r="B961" s="232" t="s">
        <v>1118</v>
      </c>
      <c r="C961" s="233" t="s">
        <v>1321</v>
      </c>
      <c r="D961" s="236" t="s">
        <v>1322</v>
      </c>
      <c r="E961" s="235">
        <v>148000</v>
      </c>
      <c r="F961" s="235">
        <v>138000</v>
      </c>
    </row>
    <row r="962" ht="28" customHeight="1" spans="1:6">
      <c r="A962" s="231" t="s">
        <v>1119</v>
      </c>
      <c r="B962" s="232" t="s">
        <v>1120</v>
      </c>
      <c r="C962" s="233" t="s">
        <v>1321</v>
      </c>
      <c r="D962" s="236" t="s">
        <v>1322</v>
      </c>
      <c r="E962" s="235">
        <v>95050</v>
      </c>
      <c r="F962" s="235">
        <v>91050</v>
      </c>
    </row>
    <row r="963" ht="28" customHeight="1" spans="1:6">
      <c r="A963" s="231" t="s">
        <v>1224</v>
      </c>
      <c r="B963" s="232" t="s">
        <v>1225</v>
      </c>
      <c r="C963" s="233" t="s">
        <v>1321</v>
      </c>
      <c r="D963" s="236" t="s">
        <v>1322</v>
      </c>
      <c r="E963" s="235">
        <v>6000</v>
      </c>
      <c r="F963" s="235">
        <v>6000</v>
      </c>
    </row>
    <row r="964" ht="28" customHeight="1" spans="1:6">
      <c r="A964" s="231" t="s">
        <v>1149</v>
      </c>
      <c r="B964" s="232" t="s">
        <v>1150</v>
      </c>
      <c r="C964" s="233" t="s">
        <v>1321</v>
      </c>
      <c r="D964" s="236" t="s">
        <v>1322</v>
      </c>
      <c r="E964" s="235">
        <v>27000</v>
      </c>
      <c r="F964" s="235">
        <v>27000</v>
      </c>
    </row>
    <row r="965" ht="28" customHeight="1" spans="1:6">
      <c r="A965" s="231" t="s">
        <v>1151</v>
      </c>
      <c r="B965" s="232" t="s">
        <v>1152</v>
      </c>
      <c r="C965" s="233" t="s">
        <v>1321</v>
      </c>
      <c r="D965" s="236" t="s">
        <v>1322</v>
      </c>
      <c r="E965" s="235">
        <v>14500</v>
      </c>
      <c r="F965" s="235">
        <v>14500</v>
      </c>
    </row>
    <row r="966" ht="28" customHeight="1" spans="1:6">
      <c r="A966" s="231" t="s">
        <v>1140</v>
      </c>
      <c r="B966" s="232" t="s">
        <v>1141</v>
      </c>
      <c r="C966" s="233" t="s">
        <v>1321</v>
      </c>
      <c r="D966" s="236" t="s">
        <v>1322</v>
      </c>
      <c r="E966" s="235">
        <v>10000</v>
      </c>
      <c r="F966" s="235">
        <v>10000</v>
      </c>
    </row>
    <row r="967" ht="28" customHeight="1" spans="1:6">
      <c r="A967" s="231" t="s">
        <v>1142</v>
      </c>
      <c r="B967" s="232" t="s">
        <v>1143</v>
      </c>
      <c r="C967" s="233" t="s">
        <v>1321</v>
      </c>
      <c r="D967" s="236" t="s">
        <v>1322</v>
      </c>
      <c r="E967" s="235">
        <v>1000</v>
      </c>
      <c r="F967" s="235">
        <v>1000</v>
      </c>
    </row>
    <row r="968" ht="28" customHeight="1" spans="1:6">
      <c r="A968" s="231" t="s">
        <v>1121</v>
      </c>
      <c r="B968" s="232" t="s">
        <v>1122</v>
      </c>
      <c r="C968" s="233" t="s">
        <v>1321</v>
      </c>
      <c r="D968" s="236" t="s">
        <v>1322</v>
      </c>
      <c r="E968" s="235">
        <v>6000</v>
      </c>
      <c r="F968" s="235">
        <v>6000</v>
      </c>
    </row>
    <row r="969" ht="28" customHeight="1" spans="1:6">
      <c r="A969" s="231" t="s">
        <v>1123</v>
      </c>
      <c r="B969" s="232" t="s">
        <v>1124</v>
      </c>
      <c r="C969" s="233" t="s">
        <v>1321</v>
      </c>
      <c r="D969" s="236" t="s">
        <v>1322</v>
      </c>
      <c r="E969" s="235">
        <v>3500</v>
      </c>
      <c r="F969" s="235">
        <v>3500</v>
      </c>
    </row>
    <row r="970" ht="28" customHeight="1" spans="1:6">
      <c r="A970" s="231" t="s">
        <v>1204</v>
      </c>
      <c r="B970" s="232" t="s">
        <v>1205</v>
      </c>
      <c r="C970" s="233" t="s">
        <v>1321</v>
      </c>
      <c r="D970" s="236" t="s">
        <v>1322</v>
      </c>
      <c r="E970" s="235">
        <v>15000</v>
      </c>
      <c r="F970" s="235">
        <v>15000</v>
      </c>
    </row>
    <row r="971" ht="28" customHeight="1" spans="1:6">
      <c r="A971" s="231" t="s">
        <v>1125</v>
      </c>
      <c r="B971" s="232" t="s">
        <v>1126</v>
      </c>
      <c r="C971" s="233" t="s">
        <v>1321</v>
      </c>
      <c r="D971" s="236" t="s">
        <v>1322</v>
      </c>
      <c r="E971" s="235">
        <v>384448</v>
      </c>
      <c r="F971" s="235">
        <v>384448</v>
      </c>
    </row>
    <row r="972" ht="28" customHeight="1" spans="1:6">
      <c r="A972" s="231" t="s">
        <v>1127</v>
      </c>
      <c r="B972" s="232" t="s">
        <v>1128</v>
      </c>
      <c r="C972" s="233" t="s">
        <v>1321</v>
      </c>
      <c r="D972" s="236" t="s">
        <v>1322</v>
      </c>
      <c r="E972" s="235">
        <v>25000</v>
      </c>
      <c r="F972" s="235">
        <v>25000</v>
      </c>
    </row>
    <row r="973" ht="28" customHeight="1" spans="1:6">
      <c r="A973" s="231" t="s">
        <v>1129</v>
      </c>
      <c r="B973" s="232" t="s">
        <v>1130</v>
      </c>
      <c r="C973" s="233" t="s">
        <v>1321</v>
      </c>
      <c r="D973" s="236" t="s">
        <v>1322</v>
      </c>
      <c r="E973" s="235">
        <v>199280</v>
      </c>
      <c r="F973" s="235">
        <v>199280</v>
      </c>
    </row>
    <row r="974" ht="28" customHeight="1" spans="1:6">
      <c r="A974" s="231" t="s">
        <v>1131</v>
      </c>
      <c r="B974" s="232" t="s">
        <v>1132</v>
      </c>
      <c r="C974" s="233"/>
      <c r="D974" s="236"/>
      <c r="E974" s="235">
        <v>416768</v>
      </c>
      <c r="F974" s="235">
        <v>416768</v>
      </c>
    </row>
    <row r="975" ht="28" customHeight="1" spans="1:6">
      <c r="A975" s="231" t="s">
        <v>1133</v>
      </c>
      <c r="B975" s="232" t="s">
        <v>1134</v>
      </c>
      <c r="C975" s="233" t="s">
        <v>1321</v>
      </c>
      <c r="D975" s="236" t="s">
        <v>1322</v>
      </c>
      <c r="E975" s="235">
        <v>339248</v>
      </c>
      <c r="F975" s="235">
        <v>339248</v>
      </c>
    </row>
    <row r="976" ht="28" customHeight="1" spans="1:6">
      <c r="A976" s="231" t="s">
        <v>1135</v>
      </c>
      <c r="B976" s="232" t="s">
        <v>1136</v>
      </c>
      <c r="C976" s="233" t="s">
        <v>1321</v>
      </c>
      <c r="D976" s="236" t="s">
        <v>1322</v>
      </c>
      <c r="E976" s="235">
        <v>77520</v>
      </c>
      <c r="F976" s="235">
        <v>77520</v>
      </c>
    </row>
    <row r="977" ht="28" customHeight="1" spans="1:6">
      <c r="A977" s="231"/>
      <c r="B977" s="232"/>
      <c r="C977" s="233" t="s">
        <v>1323</v>
      </c>
      <c r="D977" s="236"/>
      <c r="E977" s="235">
        <v>8945724</v>
      </c>
      <c r="F977" s="235">
        <v>8945724</v>
      </c>
    </row>
    <row r="978" ht="28" customHeight="1" spans="1:6">
      <c r="A978" s="231" t="s">
        <v>1095</v>
      </c>
      <c r="B978" s="232" t="s">
        <v>1096</v>
      </c>
      <c r="C978" s="233"/>
      <c r="D978" s="236"/>
      <c r="E978" s="235">
        <v>8406236</v>
      </c>
      <c r="F978" s="235">
        <v>8406236</v>
      </c>
    </row>
    <row r="979" ht="28" customHeight="1" spans="1:6">
      <c r="A979" s="231" t="s">
        <v>1097</v>
      </c>
      <c r="B979" s="232" t="s">
        <v>1098</v>
      </c>
      <c r="C979" s="233" t="s">
        <v>1324</v>
      </c>
      <c r="D979" s="236" t="s">
        <v>1325</v>
      </c>
      <c r="E979" s="235">
        <v>4579008</v>
      </c>
      <c r="F979" s="235">
        <v>4579008</v>
      </c>
    </row>
    <row r="980" ht="28" customHeight="1" spans="1:6">
      <c r="A980" s="231" t="s">
        <v>1101</v>
      </c>
      <c r="B980" s="232" t="s">
        <v>1102</v>
      </c>
      <c r="C980" s="233" t="s">
        <v>1324</v>
      </c>
      <c r="D980" s="236" t="s">
        <v>1325</v>
      </c>
      <c r="E980" s="235">
        <v>300888</v>
      </c>
      <c r="F980" s="235">
        <v>300888</v>
      </c>
    </row>
    <row r="981" ht="28" customHeight="1" spans="1:6">
      <c r="A981" s="231" t="s">
        <v>1103</v>
      </c>
      <c r="B981" s="232" t="s">
        <v>1104</v>
      </c>
      <c r="C981" s="233" t="s">
        <v>1324</v>
      </c>
      <c r="D981" s="236" t="s">
        <v>1325</v>
      </c>
      <c r="E981" s="235">
        <v>81275</v>
      </c>
      <c r="F981" s="235">
        <v>81275</v>
      </c>
    </row>
    <row r="982" ht="28" customHeight="1" spans="1:6">
      <c r="A982" s="231" t="s">
        <v>1147</v>
      </c>
      <c r="B982" s="232" t="s">
        <v>1148</v>
      </c>
      <c r="C982" s="233" t="s">
        <v>1324</v>
      </c>
      <c r="D982" s="236" t="s">
        <v>1325</v>
      </c>
      <c r="E982" s="235">
        <v>1179960</v>
      </c>
      <c r="F982" s="235">
        <v>1179960</v>
      </c>
    </row>
    <row r="983" ht="28" customHeight="1" spans="1:6">
      <c r="A983" s="231" t="s">
        <v>1105</v>
      </c>
      <c r="B983" s="232" t="s">
        <v>1106</v>
      </c>
      <c r="C983" s="233" t="s">
        <v>1324</v>
      </c>
      <c r="D983" s="236" t="s">
        <v>1325</v>
      </c>
      <c r="E983" s="235">
        <v>1211971</v>
      </c>
      <c r="F983" s="235">
        <v>1211971</v>
      </c>
    </row>
    <row r="984" ht="28" customHeight="1" spans="1:6">
      <c r="A984" s="231" t="s">
        <v>1107</v>
      </c>
      <c r="B984" s="232" t="s">
        <v>1108</v>
      </c>
      <c r="C984" s="233" t="s">
        <v>1324</v>
      </c>
      <c r="D984" s="236" t="s">
        <v>1325</v>
      </c>
      <c r="E984" s="235">
        <v>363591</v>
      </c>
      <c r="F984" s="235">
        <v>363591</v>
      </c>
    </row>
    <row r="985" ht="28" customHeight="1" spans="1:6">
      <c r="A985" s="231" t="s">
        <v>1109</v>
      </c>
      <c r="B985" s="232" t="s">
        <v>1110</v>
      </c>
      <c r="C985" s="233" t="s">
        <v>1324</v>
      </c>
      <c r="D985" s="236" t="s">
        <v>1325</v>
      </c>
      <c r="E985" s="235">
        <v>83557</v>
      </c>
      <c r="F985" s="235">
        <v>83557</v>
      </c>
    </row>
    <row r="986" ht="28" customHeight="1" spans="1:6">
      <c r="A986" s="231" t="s">
        <v>1111</v>
      </c>
      <c r="B986" s="232" t="s">
        <v>1112</v>
      </c>
      <c r="C986" s="233" t="s">
        <v>1324</v>
      </c>
      <c r="D986" s="236" t="s">
        <v>1325</v>
      </c>
      <c r="E986" s="235">
        <v>605986</v>
      </c>
      <c r="F986" s="235">
        <v>605986</v>
      </c>
    </row>
    <row r="987" ht="28" customHeight="1" spans="1:6">
      <c r="A987" s="231" t="s">
        <v>1115</v>
      </c>
      <c r="B987" s="232" t="s">
        <v>1116</v>
      </c>
      <c r="C987" s="233"/>
      <c r="D987" s="236"/>
      <c r="E987" s="235">
        <v>456496</v>
      </c>
      <c r="F987" s="235">
        <v>456496</v>
      </c>
    </row>
    <row r="988" ht="28" customHeight="1" spans="1:6">
      <c r="A988" s="231" t="s">
        <v>1117</v>
      </c>
      <c r="B988" s="232" t="s">
        <v>1118</v>
      </c>
      <c r="C988" s="233" t="s">
        <v>1324</v>
      </c>
      <c r="D988" s="236" t="s">
        <v>1325</v>
      </c>
      <c r="E988" s="235">
        <v>86000</v>
      </c>
      <c r="F988" s="235">
        <v>86000</v>
      </c>
    </row>
    <row r="989" ht="28" customHeight="1" spans="1:6">
      <c r="A989" s="231" t="s">
        <v>1191</v>
      </c>
      <c r="B989" s="232" t="s">
        <v>1192</v>
      </c>
      <c r="C989" s="233" t="s">
        <v>1324</v>
      </c>
      <c r="D989" s="236" t="s">
        <v>1325</v>
      </c>
      <c r="E989" s="235">
        <v>1000</v>
      </c>
      <c r="F989" s="235">
        <v>1000</v>
      </c>
    </row>
    <row r="990" ht="28" customHeight="1" spans="1:6">
      <c r="A990" s="231" t="s">
        <v>1224</v>
      </c>
      <c r="B990" s="232" t="s">
        <v>1225</v>
      </c>
      <c r="C990" s="233" t="s">
        <v>1324</v>
      </c>
      <c r="D990" s="236" t="s">
        <v>1325</v>
      </c>
      <c r="E990" s="235">
        <v>2000</v>
      </c>
      <c r="F990" s="235">
        <v>2000</v>
      </c>
    </row>
    <row r="991" ht="28" customHeight="1" spans="1:6">
      <c r="A991" s="231" t="s">
        <v>1149</v>
      </c>
      <c r="B991" s="232" t="s">
        <v>1150</v>
      </c>
      <c r="C991" s="233" t="s">
        <v>1324</v>
      </c>
      <c r="D991" s="236" t="s">
        <v>1325</v>
      </c>
      <c r="E991" s="235">
        <v>13000</v>
      </c>
      <c r="F991" s="235">
        <v>13000</v>
      </c>
    </row>
    <row r="992" ht="28" customHeight="1" spans="1:6">
      <c r="A992" s="231" t="s">
        <v>1151</v>
      </c>
      <c r="B992" s="232" t="s">
        <v>1152</v>
      </c>
      <c r="C992" s="233" t="s">
        <v>1324</v>
      </c>
      <c r="D992" s="236" t="s">
        <v>1325</v>
      </c>
      <c r="E992" s="235">
        <v>14000</v>
      </c>
      <c r="F992" s="235">
        <v>14000</v>
      </c>
    </row>
    <row r="993" ht="28" customHeight="1" spans="1:6">
      <c r="A993" s="231" t="s">
        <v>1140</v>
      </c>
      <c r="B993" s="232" t="s">
        <v>1141</v>
      </c>
      <c r="C993" s="233" t="s">
        <v>1324</v>
      </c>
      <c r="D993" s="236" t="s">
        <v>1325</v>
      </c>
      <c r="E993" s="235">
        <v>6000</v>
      </c>
      <c r="F993" s="235">
        <v>6000</v>
      </c>
    </row>
    <row r="994" ht="28" customHeight="1" spans="1:6">
      <c r="A994" s="231" t="s">
        <v>1125</v>
      </c>
      <c r="B994" s="232" t="s">
        <v>1126</v>
      </c>
      <c r="C994" s="233" t="s">
        <v>1324</v>
      </c>
      <c r="D994" s="236" t="s">
        <v>1325</v>
      </c>
      <c r="E994" s="235">
        <v>151496</v>
      </c>
      <c r="F994" s="235">
        <v>151496</v>
      </c>
    </row>
    <row r="995" ht="28" customHeight="1" spans="1:6">
      <c r="A995" s="231" t="s">
        <v>1129</v>
      </c>
      <c r="B995" s="232" t="s">
        <v>1130</v>
      </c>
      <c r="C995" s="233" t="s">
        <v>1324</v>
      </c>
      <c r="D995" s="236" t="s">
        <v>1325</v>
      </c>
      <c r="E995" s="235">
        <v>183000</v>
      </c>
      <c r="F995" s="235">
        <v>183000</v>
      </c>
    </row>
    <row r="996" ht="28" customHeight="1" spans="1:6">
      <c r="A996" s="231" t="s">
        <v>1131</v>
      </c>
      <c r="B996" s="232" t="s">
        <v>1132</v>
      </c>
      <c r="C996" s="233"/>
      <c r="D996" s="236"/>
      <c r="E996" s="235">
        <v>82992</v>
      </c>
      <c r="F996" s="235">
        <v>82992</v>
      </c>
    </row>
    <row r="997" ht="28" customHeight="1" spans="1:6">
      <c r="A997" s="231" t="s">
        <v>1135</v>
      </c>
      <c r="B997" s="232" t="s">
        <v>1136</v>
      </c>
      <c r="C997" s="233" t="s">
        <v>1324</v>
      </c>
      <c r="D997" s="236" t="s">
        <v>1325</v>
      </c>
      <c r="E997" s="235">
        <v>82992</v>
      </c>
      <c r="F997" s="235">
        <v>82992</v>
      </c>
    </row>
    <row r="998" ht="28" customHeight="1" spans="1:6">
      <c r="A998" s="231"/>
      <c r="B998" s="232"/>
      <c r="C998" s="233" t="s">
        <v>1326</v>
      </c>
      <c r="D998" s="236"/>
      <c r="E998" s="235">
        <v>12921728</v>
      </c>
      <c r="F998" s="235">
        <v>12897728</v>
      </c>
    </row>
    <row r="999" ht="28" customHeight="1" spans="1:6">
      <c r="A999" s="231" t="s">
        <v>1095</v>
      </c>
      <c r="B999" s="232" t="s">
        <v>1096</v>
      </c>
      <c r="C999" s="233"/>
      <c r="D999" s="236"/>
      <c r="E999" s="235">
        <v>12155437</v>
      </c>
      <c r="F999" s="235">
        <v>12155437</v>
      </c>
    </row>
    <row r="1000" ht="28" customHeight="1" spans="1:6">
      <c r="A1000" s="231" t="s">
        <v>1097</v>
      </c>
      <c r="B1000" s="232" t="s">
        <v>1098</v>
      </c>
      <c r="C1000" s="233" t="s">
        <v>1327</v>
      </c>
      <c r="D1000" s="236" t="s">
        <v>1328</v>
      </c>
      <c r="E1000" s="235">
        <v>6655188</v>
      </c>
      <c r="F1000" s="235">
        <v>6655188</v>
      </c>
    </row>
    <row r="1001" ht="28" customHeight="1" spans="1:6">
      <c r="A1001" s="231" t="s">
        <v>1101</v>
      </c>
      <c r="B1001" s="232" t="s">
        <v>1102</v>
      </c>
      <c r="C1001" s="233" t="s">
        <v>1327</v>
      </c>
      <c r="D1001" s="236" t="s">
        <v>1328</v>
      </c>
      <c r="E1001" s="235">
        <v>347316</v>
      </c>
      <c r="F1001" s="235">
        <v>347316</v>
      </c>
    </row>
    <row r="1002" ht="28" customHeight="1" spans="1:6">
      <c r="A1002" s="231" t="s">
        <v>1103</v>
      </c>
      <c r="B1002" s="232" t="s">
        <v>1104</v>
      </c>
      <c r="C1002" s="233" t="s">
        <v>1327</v>
      </c>
      <c r="D1002" s="236" t="s">
        <v>1328</v>
      </c>
      <c r="E1002" s="235">
        <v>87132</v>
      </c>
      <c r="F1002" s="235">
        <v>87132</v>
      </c>
    </row>
    <row r="1003" ht="28" customHeight="1" spans="1:6">
      <c r="A1003" s="231" t="s">
        <v>1147</v>
      </c>
      <c r="B1003" s="232" t="s">
        <v>1148</v>
      </c>
      <c r="C1003" s="233" t="s">
        <v>1327</v>
      </c>
      <c r="D1003" s="236" t="s">
        <v>1328</v>
      </c>
      <c r="E1003" s="235">
        <v>1780656</v>
      </c>
      <c r="F1003" s="235">
        <v>1780656</v>
      </c>
    </row>
    <row r="1004" ht="28" customHeight="1" spans="1:6">
      <c r="A1004" s="231" t="s">
        <v>1105</v>
      </c>
      <c r="B1004" s="232" t="s">
        <v>1106</v>
      </c>
      <c r="C1004" s="233" t="s">
        <v>1327</v>
      </c>
      <c r="D1004" s="236" t="s">
        <v>1328</v>
      </c>
      <c r="E1004" s="235">
        <v>1756632</v>
      </c>
      <c r="F1004" s="235">
        <v>1756632</v>
      </c>
    </row>
    <row r="1005" ht="28" customHeight="1" spans="1:6">
      <c r="A1005" s="231" t="s">
        <v>1107</v>
      </c>
      <c r="B1005" s="232" t="s">
        <v>1108</v>
      </c>
      <c r="C1005" s="233" t="s">
        <v>1327</v>
      </c>
      <c r="D1005" s="236" t="s">
        <v>1328</v>
      </c>
      <c r="E1005" s="235">
        <v>526990</v>
      </c>
      <c r="F1005" s="235">
        <v>526990</v>
      </c>
    </row>
    <row r="1006" ht="28" customHeight="1" spans="1:6">
      <c r="A1006" s="231" t="s">
        <v>1109</v>
      </c>
      <c r="B1006" s="232" t="s">
        <v>1110</v>
      </c>
      <c r="C1006" s="233" t="s">
        <v>1327</v>
      </c>
      <c r="D1006" s="236" t="s">
        <v>1328</v>
      </c>
      <c r="E1006" s="235">
        <v>123208</v>
      </c>
      <c r="F1006" s="235">
        <v>123208</v>
      </c>
    </row>
    <row r="1007" ht="28" customHeight="1" spans="1:6">
      <c r="A1007" s="231" t="s">
        <v>1111</v>
      </c>
      <c r="B1007" s="232" t="s">
        <v>1112</v>
      </c>
      <c r="C1007" s="233" t="s">
        <v>1327</v>
      </c>
      <c r="D1007" s="236" t="s">
        <v>1328</v>
      </c>
      <c r="E1007" s="235">
        <v>878316</v>
      </c>
      <c r="F1007" s="235">
        <v>878316</v>
      </c>
    </row>
    <row r="1008" ht="28" customHeight="1" spans="1:6">
      <c r="A1008" s="231" t="s">
        <v>1115</v>
      </c>
      <c r="B1008" s="232" t="s">
        <v>1116</v>
      </c>
      <c r="C1008" s="233"/>
      <c r="D1008" s="236"/>
      <c r="E1008" s="235">
        <v>642259</v>
      </c>
      <c r="F1008" s="235">
        <v>618259</v>
      </c>
    </row>
    <row r="1009" ht="28" customHeight="1" spans="1:6">
      <c r="A1009" s="231" t="s">
        <v>1117</v>
      </c>
      <c r="B1009" s="232" t="s">
        <v>1118</v>
      </c>
      <c r="C1009" s="233" t="s">
        <v>1327</v>
      </c>
      <c r="D1009" s="236" t="s">
        <v>1328</v>
      </c>
      <c r="E1009" s="235">
        <v>118000</v>
      </c>
      <c r="F1009" s="235">
        <v>94000</v>
      </c>
    </row>
    <row r="1010" ht="28" customHeight="1" spans="1:6">
      <c r="A1010" s="231" t="s">
        <v>1224</v>
      </c>
      <c r="B1010" s="232" t="s">
        <v>1225</v>
      </c>
      <c r="C1010" s="233" t="s">
        <v>1327</v>
      </c>
      <c r="D1010" s="236" t="s">
        <v>1328</v>
      </c>
      <c r="E1010" s="235">
        <v>5000</v>
      </c>
      <c r="F1010" s="235">
        <v>5000</v>
      </c>
    </row>
    <row r="1011" ht="28" customHeight="1" spans="1:6">
      <c r="A1011" s="231" t="s">
        <v>1149</v>
      </c>
      <c r="B1011" s="232" t="s">
        <v>1150</v>
      </c>
      <c r="C1011" s="233" t="s">
        <v>1327</v>
      </c>
      <c r="D1011" s="236" t="s">
        <v>1328</v>
      </c>
      <c r="E1011" s="235">
        <v>20000</v>
      </c>
      <c r="F1011" s="235">
        <v>20000</v>
      </c>
    </row>
    <row r="1012" ht="28" customHeight="1" spans="1:6">
      <c r="A1012" s="231" t="s">
        <v>1151</v>
      </c>
      <c r="B1012" s="232" t="s">
        <v>1152</v>
      </c>
      <c r="C1012" s="233" t="s">
        <v>1327</v>
      </c>
      <c r="D1012" s="236" t="s">
        <v>1328</v>
      </c>
      <c r="E1012" s="235">
        <v>5000</v>
      </c>
      <c r="F1012" s="235">
        <v>5000</v>
      </c>
    </row>
    <row r="1013" ht="28" customHeight="1" spans="1:6">
      <c r="A1013" s="231" t="s">
        <v>1140</v>
      </c>
      <c r="B1013" s="232" t="s">
        <v>1141</v>
      </c>
      <c r="C1013" s="233" t="s">
        <v>1327</v>
      </c>
      <c r="D1013" s="236" t="s">
        <v>1328</v>
      </c>
      <c r="E1013" s="235">
        <v>47000</v>
      </c>
      <c r="F1013" s="235">
        <v>47000</v>
      </c>
    </row>
    <row r="1014" ht="28" customHeight="1" spans="1:6">
      <c r="A1014" s="231" t="s">
        <v>1123</v>
      </c>
      <c r="B1014" s="232" t="s">
        <v>1124</v>
      </c>
      <c r="C1014" s="233" t="s">
        <v>1327</v>
      </c>
      <c r="D1014" s="236" t="s">
        <v>1328</v>
      </c>
      <c r="E1014" s="235">
        <v>1000</v>
      </c>
      <c r="F1014" s="235">
        <v>1000</v>
      </c>
    </row>
    <row r="1015" ht="28" customHeight="1" spans="1:6">
      <c r="A1015" s="231" t="s">
        <v>1125</v>
      </c>
      <c r="B1015" s="232" t="s">
        <v>1126</v>
      </c>
      <c r="C1015" s="233" t="s">
        <v>1327</v>
      </c>
      <c r="D1015" s="236" t="s">
        <v>1328</v>
      </c>
      <c r="E1015" s="235">
        <v>219579</v>
      </c>
      <c r="F1015" s="235">
        <v>219579</v>
      </c>
    </row>
    <row r="1016" ht="28" customHeight="1" spans="1:6">
      <c r="A1016" s="231" t="s">
        <v>1127</v>
      </c>
      <c r="B1016" s="232" t="s">
        <v>1128</v>
      </c>
      <c r="C1016" s="233" t="s">
        <v>1327</v>
      </c>
      <c r="D1016" s="236" t="s">
        <v>1328</v>
      </c>
      <c r="E1016" s="235">
        <v>30000</v>
      </c>
      <c r="F1016" s="235">
        <v>30000</v>
      </c>
    </row>
    <row r="1017" ht="28" customHeight="1" spans="1:6">
      <c r="A1017" s="231" t="s">
        <v>1129</v>
      </c>
      <c r="B1017" s="232" t="s">
        <v>1130</v>
      </c>
      <c r="C1017" s="233" t="s">
        <v>1327</v>
      </c>
      <c r="D1017" s="236" t="s">
        <v>1328</v>
      </c>
      <c r="E1017" s="235">
        <v>196680</v>
      </c>
      <c r="F1017" s="235">
        <v>196680</v>
      </c>
    </row>
    <row r="1018" ht="28" customHeight="1" spans="1:6">
      <c r="A1018" s="231" t="s">
        <v>1131</v>
      </c>
      <c r="B1018" s="232" t="s">
        <v>1132</v>
      </c>
      <c r="C1018" s="233"/>
      <c r="D1018" s="236"/>
      <c r="E1018" s="235">
        <v>124032</v>
      </c>
      <c r="F1018" s="235">
        <v>124032</v>
      </c>
    </row>
    <row r="1019" ht="28" customHeight="1" spans="1:6">
      <c r="A1019" s="231" t="s">
        <v>1135</v>
      </c>
      <c r="B1019" s="232" t="s">
        <v>1136</v>
      </c>
      <c r="C1019" s="233" t="s">
        <v>1327</v>
      </c>
      <c r="D1019" s="236" t="s">
        <v>1328</v>
      </c>
      <c r="E1019" s="235">
        <v>124032</v>
      </c>
      <c r="F1019" s="235">
        <v>124032</v>
      </c>
    </row>
    <row r="1020" ht="28" customHeight="1" spans="1:6">
      <c r="A1020" s="231"/>
      <c r="B1020" s="232"/>
      <c r="C1020" s="233" t="s">
        <v>1329</v>
      </c>
      <c r="D1020" s="236"/>
      <c r="E1020" s="235">
        <v>10623117</v>
      </c>
      <c r="F1020" s="235">
        <v>10386117</v>
      </c>
    </row>
    <row r="1021" ht="28" customHeight="1" spans="1:6">
      <c r="A1021" s="231" t="s">
        <v>1095</v>
      </c>
      <c r="B1021" s="232" t="s">
        <v>1096</v>
      </c>
      <c r="C1021" s="233"/>
      <c r="D1021" s="236"/>
      <c r="E1021" s="235">
        <v>9776622</v>
      </c>
      <c r="F1021" s="235">
        <v>9776622</v>
      </c>
    </row>
    <row r="1022" ht="28" customHeight="1" spans="1:6">
      <c r="A1022" s="231" t="s">
        <v>1097</v>
      </c>
      <c r="B1022" s="232" t="s">
        <v>1098</v>
      </c>
      <c r="C1022" s="233" t="s">
        <v>1330</v>
      </c>
      <c r="D1022" s="236" t="s">
        <v>1331</v>
      </c>
      <c r="E1022" s="235">
        <v>5206092</v>
      </c>
      <c r="F1022" s="235">
        <v>5206092</v>
      </c>
    </row>
    <row r="1023" ht="28" customHeight="1" spans="1:6">
      <c r="A1023" s="231" t="s">
        <v>1101</v>
      </c>
      <c r="B1023" s="232" t="s">
        <v>1102</v>
      </c>
      <c r="C1023" s="233" t="s">
        <v>1330</v>
      </c>
      <c r="D1023" s="236" t="s">
        <v>1331</v>
      </c>
      <c r="E1023" s="235">
        <v>734928</v>
      </c>
      <c r="F1023" s="235">
        <v>734928</v>
      </c>
    </row>
    <row r="1024" ht="28" customHeight="1" spans="1:6">
      <c r="A1024" s="231" t="s">
        <v>1103</v>
      </c>
      <c r="B1024" s="232" t="s">
        <v>1104</v>
      </c>
      <c r="C1024" s="233" t="s">
        <v>1330</v>
      </c>
      <c r="D1024" s="236" t="s">
        <v>1331</v>
      </c>
      <c r="E1024" s="235">
        <v>31659</v>
      </c>
      <c r="F1024" s="235">
        <v>31659</v>
      </c>
    </row>
    <row r="1025" ht="28" customHeight="1" spans="1:6">
      <c r="A1025" s="231" t="s">
        <v>1147</v>
      </c>
      <c r="B1025" s="232" t="s">
        <v>1148</v>
      </c>
      <c r="C1025" s="233" t="s">
        <v>1330</v>
      </c>
      <c r="D1025" s="236" t="s">
        <v>1331</v>
      </c>
      <c r="E1025" s="235">
        <v>1223712</v>
      </c>
      <c r="F1025" s="235">
        <v>1223712</v>
      </c>
    </row>
    <row r="1026" ht="28" customHeight="1" spans="1:6">
      <c r="A1026" s="231" t="s">
        <v>1105</v>
      </c>
      <c r="B1026" s="232" t="s">
        <v>1106</v>
      </c>
      <c r="C1026" s="233" t="s">
        <v>1330</v>
      </c>
      <c r="D1026" s="236" t="s">
        <v>1331</v>
      </c>
      <c r="E1026" s="235">
        <v>1378550</v>
      </c>
      <c r="F1026" s="235">
        <v>1378550</v>
      </c>
    </row>
    <row r="1027" ht="28" customHeight="1" spans="1:6">
      <c r="A1027" s="231" t="s">
        <v>1107</v>
      </c>
      <c r="B1027" s="232" t="s">
        <v>1108</v>
      </c>
      <c r="C1027" s="233" t="s">
        <v>1330</v>
      </c>
      <c r="D1027" s="236" t="s">
        <v>1331</v>
      </c>
      <c r="E1027" s="235">
        <v>413565</v>
      </c>
      <c r="F1027" s="235">
        <v>413565</v>
      </c>
    </row>
    <row r="1028" ht="28" customHeight="1" spans="1:6">
      <c r="A1028" s="231" t="s">
        <v>1109</v>
      </c>
      <c r="B1028" s="232" t="s">
        <v>1110</v>
      </c>
      <c r="C1028" s="233" t="s">
        <v>1330</v>
      </c>
      <c r="D1028" s="236" t="s">
        <v>1331</v>
      </c>
      <c r="E1028" s="235">
        <v>98841</v>
      </c>
      <c r="F1028" s="235">
        <v>98841</v>
      </c>
    </row>
    <row r="1029" ht="28" customHeight="1" spans="1:6">
      <c r="A1029" s="231" t="s">
        <v>1111</v>
      </c>
      <c r="B1029" s="232" t="s">
        <v>1112</v>
      </c>
      <c r="C1029" s="233" t="s">
        <v>1330</v>
      </c>
      <c r="D1029" s="236" t="s">
        <v>1331</v>
      </c>
      <c r="E1029" s="235">
        <v>689275</v>
      </c>
      <c r="F1029" s="235">
        <v>689275</v>
      </c>
    </row>
    <row r="1030" ht="28" customHeight="1" spans="1:6">
      <c r="A1030" s="231" t="s">
        <v>1115</v>
      </c>
      <c r="B1030" s="232" t="s">
        <v>1116</v>
      </c>
      <c r="C1030" s="233"/>
      <c r="D1030" s="236"/>
      <c r="E1030" s="235">
        <v>802719</v>
      </c>
      <c r="F1030" s="235">
        <v>565719</v>
      </c>
    </row>
    <row r="1031" ht="28" customHeight="1" spans="1:6">
      <c r="A1031" s="231" t="s">
        <v>1117</v>
      </c>
      <c r="B1031" s="232" t="s">
        <v>1118</v>
      </c>
      <c r="C1031" s="233" t="s">
        <v>1330</v>
      </c>
      <c r="D1031" s="236" t="s">
        <v>1331</v>
      </c>
      <c r="E1031" s="235">
        <v>176960</v>
      </c>
      <c r="F1031" s="235">
        <v>54960</v>
      </c>
    </row>
    <row r="1032" ht="28" customHeight="1" spans="1:6">
      <c r="A1032" s="231" t="s">
        <v>1119</v>
      </c>
      <c r="B1032" s="232" t="s">
        <v>1120</v>
      </c>
      <c r="C1032" s="233" t="s">
        <v>1330</v>
      </c>
      <c r="D1032" s="236" t="s">
        <v>1331</v>
      </c>
      <c r="E1032" s="235">
        <v>70000</v>
      </c>
      <c r="F1032" s="235">
        <v>20000</v>
      </c>
    </row>
    <row r="1033" ht="28" customHeight="1" spans="1:6">
      <c r="A1033" s="231" t="s">
        <v>1191</v>
      </c>
      <c r="B1033" s="232" t="s">
        <v>1192</v>
      </c>
      <c r="C1033" s="233" t="s">
        <v>1330</v>
      </c>
      <c r="D1033" s="236" t="s">
        <v>1331</v>
      </c>
      <c r="E1033" s="235">
        <v>8000</v>
      </c>
      <c r="F1033" s="235">
        <v>8000</v>
      </c>
    </row>
    <row r="1034" ht="28" customHeight="1" spans="1:6">
      <c r="A1034" s="231" t="s">
        <v>1224</v>
      </c>
      <c r="B1034" s="232" t="s">
        <v>1225</v>
      </c>
      <c r="C1034" s="233" t="s">
        <v>1330</v>
      </c>
      <c r="D1034" s="236" t="s">
        <v>1331</v>
      </c>
      <c r="E1034" s="235">
        <v>5000</v>
      </c>
      <c r="F1034" s="235">
        <v>5000</v>
      </c>
    </row>
    <row r="1035" ht="28" customHeight="1" spans="1:6">
      <c r="A1035" s="231" t="s">
        <v>1151</v>
      </c>
      <c r="B1035" s="232" t="s">
        <v>1152</v>
      </c>
      <c r="C1035" s="233" t="s">
        <v>1330</v>
      </c>
      <c r="D1035" s="236" t="s">
        <v>1331</v>
      </c>
      <c r="E1035" s="235">
        <v>15000</v>
      </c>
      <c r="F1035" s="235">
        <v>10000</v>
      </c>
    </row>
    <row r="1036" ht="28" customHeight="1" spans="1:6">
      <c r="A1036" s="231" t="s">
        <v>1159</v>
      </c>
      <c r="B1036" s="232" t="s">
        <v>1160</v>
      </c>
      <c r="C1036" s="233" t="s">
        <v>1330</v>
      </c>
      <c r="D1036" s="236" t="s">
        <v>1331</v>
      </c>
      <c r="E1036" s="235">
        <v>33000</v>
      </c>
      <c r="F1036" s="235">
        <v>13000</v>
      </c>
    </row>
    <row r="1037" ht="28" customHeight="1" spans="1:6">
      <c r="A1037" s="231" t="s">
        <v>1140</v>
      </c>
      <c r="B1037" s="232" t="s">
        <v>1141</v>
      </c>
      <c r="C1037" s="233" t="s">
        <v>1330</v>
      </c>
      <c r="D1037" s="236" t="s">
        <v>1331</v>
      </c>
      <c r="E1037" s="235">
        <v>43000</v>
      </c>
      <c r="F1037" s="235">
        <v>3000</v>
      </c>
    </row>
    <row r="1038" ht="28" customHeight="1" spans="1:6">
      <c r="A1038" s="231" t="s">
        <v>1142</v>
      </c>
      <c r="B1038" s="232" t="s">
        <v>1143</v>
      </c>
      <c r="C1038" s="233" t="s">
        <v>1330</v>
      </c>
      <c r="D1038" s="236" t="s">
        <v>1331</v>
      </c>
      <c r="E1038" s="235">
        <v>10000</v>
      </c>
      <c r="F1038" s="235">
        <v>10000</v>
      </c>
    </row>
    <row r="1039" ht="28" customHeight="1" spans="1:6">
      <c r="A1039" s="231" t="s">
        <v>1199</v>
      </c>
      <c r="B1039" s="232" t="s">
        <v>1200</v>
      </c>
      <c r="C1039" s="233" t="s">
        <v>1330</v>
      </c>
      <c r="D1039" s="236" t="s">
        <v>1331</v>
      </c>
      <c r="E1039" s="235">
        <v>5000</v>
      </c>
      <c r="F1039" s="235">
        <v>5000</v>
      </c>
    </row>
    <row r="1040" ht="28" customHeight="1" spans="1:6">
      <c r="A1040" s="231" t="s">
        <v>1123</v>
      </c>
      <c r="B1040" s="232" t="s">
        <v>1124</v>
      </c>
      <c r="C1040" s="233" t="s">
        <v>1330</v>
      </c>
      <c r="D1040" s="236" t="s">
        <v>1331</v>
      </c>
      <c r="E1040" s="235">
        <v>9040</v>
      </c>
      <c r="F1040" s="235">
        <v>9040</v>
      </c>
    </row>
    <row r="1041" ht="28" customHeight="1" spans="1:6">
      <c r="A1041" s="231" t="s">
        <v>1125</v>
      </c>
      <c r="B1041" s="232" t="s">
        <v>1126</v>
      </c>
      <c r="C1041" s="233" t="s">
        <v>1330</v>
      </c>
      <c r="D1041" s="236" t="s">
        <v>1331</v>
      </c>
      <c r="E1041" s="235">
        <v>172319</v>
      </c>
      <c r="F1041" s="235">
        <v>172319</v>
      </c>
    </row>
    <row r="1042" ht="28" customHeight="1" spans="1:6">
      <c r="A1042" s="231" t="s">
        <v>1127</v>
      </c>
      <c r="B1042" s="232" t="s">
        <v>1128</v>
      </c>
      <c r="C1042" s="233" t="s">
        <v>1330</v>
      </c>
      <c r="D1042" s="236" t="s">
        <v>1331</v>
      </c>
      <c r="E1042" s="235">
        <v>160000</v>
      </c>
      <c r="F1042" s="235">
        <v>160000</v>
      </c>
    </row>
    <row r="1043" ht="28" customHeight="1" spans="1:6">
      <c r="A1043" s="231" t="s">
        <v>1129</v>
      </c>
      <c r="B1043" s="232" t="s">
        <v>1130</v>
      </c>
      <c r="C1043" s="233" t="s">
        <v>1330</v>
      </c>
      <c r="D1043" s="236" t="s">
        <v>1331</v>
      </c>
      <c r="E1043" s="235">
        <v>95400</v>
      </c>
      <c r="F1043" s="235">
        <v>95400</v>
      </c>
    </row>
    <row r="1044" ht="28" customHeight="1" spans="1:6">
      <c r="A1044" s="231" t="s">
        <v>1131</v>
      </c>
      <c r="B1044" s="232" t="s">
        <v>1132</v>
      </c>
      <c r="C1044" s="233"/>
      <c r="D1044" s="236"/>
      <c r="E1044" s="235">
        <v>43776</v>
      </c>
      <c r="F1044" s="235">
        <v>43776</v>
      </c>
    </row>
    <row r="1045" ht="28" customHeight="1" spans="1:6">
      <c r="A1045" s="231" t="s">
        <v>1135</v>
      </c>
      <c r="B1045" s="232" t="s">
        <v>1136</v>
      </c>
      <c r="C1045" s="233" t="s">
        <v>1330</v>
      </c>
      <c r="D1045" s="236" t="s">
        <v>1331</v>
      </c>
      <c r="E1045" s="235">
        <v>43776</v>
      </c>
      <c r="F1045" s="235">
        <v>43776</v>
      </c>
    </row>
    <row r="1046" ht="28" customHeight="1" spans="1:6">
      <c r="A1046" s="231"/>
      <c r="B1046" s="232"/>
      <c r="C1046" s="233" t="s">
        <v>1332</v>
      </c>
      <c r="D1046" s="236"/>
      <c r="E1046" s="235">
        <v>24327675</v>
      </c>
      <c r="F1046" s="235">
        <v>21403075</v>
      </c>
    </row>
    <row r="1047" ht="28" customHeight="1" spans="1:6">
      <c r="A1047" s="231" t="s">
        <v>1095</v>
      </c>
      <c r="B1047" s="232" t="s">
        <v>1096</v>
      </c>
      <c r="C1047" s="233"/>
      <c r="D1047" s="236"/>
      <c r="E1047" s="235">
        <v>18752820</v>
      </c>
      <c r="F1047" s="235">
        <v>18732820</v>
      </c>
    </row>
    <row r="1048" ht="28" customHeight="1" spans="1:6">
      <c r="A1048" s="231" t="s">
        <v>1097</v>
      </c>
      <c r="B1048" s="232" t="s">
        <v>1098</v>
      </c>
      <c r="C1048" s="233" t="s">
        <v>1333</v>
      </c>
      <c r="D1048" s="236" t="s">
        <v>1334</v>
      </c>
      <c r="E1048" s="235">
        <v>10097152</v>
      </c>
      <c r="F1048" s="235">
        <v>10097152</v>
      </c>
    </row>
    <row r="1049" ht="28" customHeight="1" spans="1:6">
      <c r="A1049" s="231" t="s">
        <v>1101</v>
      </c>
      <c r="B1049" s="232" t="s">
        <v>1102</v>
      </c>
      <c r="C1049" s="233" t="s">
        <v>1333</v>
      </c>
      <c r="D1049" s="236" t="s">
        <v>1334</v>
      </c>
      <c r="E1049" s="235">
        <v>420768</v>
      </c>
      <c r="F1049" s="235">
        <v>420768</v>
      </c>
    </row>
    <row r="1050" ht="28" customHeight="1" spans="1:6">
      <c r="A1050" s="231" t="s">
        <v>1103</v>
      </c>
      <c r="B1050" s="232" t="s">
        <v>1104</v>
      </c>
      <c r="C1050" s="233" t="s">
        <v>1333</v>
      </c>
      <c r="D1050" s="236" t="s">
        <v>1334</v>
      </c>
      <c r="E1050" s="235">
        <v>93452</v>
      </c>
      <c r="F1050" s="235">
        <v>93452</v>
      </c>
    </row>
    <row r="1051" ht="28" customHeight="1" spans="1:6">
      <c r="A1051" s="231" t="s">
        <v>1335</v>
      </c>
      <c r="B1051" s="232" t="s">
        <v>1336</v>
      </c>
      <c r="C1051" s="233" t="s">
        <v>1333</v>
      </c>
      <c r="D1051" s="236" t="s">
        <v>1334</v>
      </c>
      <c r="E1051" s="235">
        <v>100000</v>
      </c>
      <c r="F1051" s="235">
        <v>80000</v>
      </c>
    </row>
    <row r="1052" ht="28" customHeight="1" spans="1:6">
      <c r="A1052" s="231" t="s">
        <v>1147</v>
      </c>
      <c r="B1052" s="232" t="s">
        <v>1148</v>
      </c>
      <c r="C1052" s="233" t="s">
        <v>1333</v>
      </c>
      <c r="D1052" s="236" t="s">
        <v>1334</v>
      </c>
      <c r="E1052" s="235">
        <v>2785532</v>
      </c>
      <c r="F1052" s="235">
        <v>2785532</v>
      </c>
    </row>
    <row r="1053" ht="28" customHeight="1" spans="1:6">
      <c r="A1053" s="231" t="s">
        <v>1105</v>
      </c>
      <c r="B1053" s="232" t="s">
        <v>1106</v>
      </c>
      <c r="C1053" s="233" t="s">
        <v>1333</v>
      </c>
      <c r="D1053" s="236" t="s">
        <v>1334</v>
      </c>
      <c r="E1053" s="235">
        <v>2633954</v>
      </c>
      <c r="F1053" s="235">
        <v>2633954</v>
      </c>
    </row>
    <row r="1054" ht="28" customHeight="1" spans="1:6">
      <c r="A1054" s="231" t="s">
        <v>1107</v>
      </c>
      <c r="B1054" s="232" t="s">
        <v>1108</v>
      </c>
      <c r="C1054" s="233" t="s">
        <v>1333</v>
      </c>
      <c r="D1054" s="236" t="s">
        <v>1334</v>
      </c>
      <c r="E1054" s="235">
        <v>790186</v>
      </c>
      <c r="F1054" s="235">
        <v>790186</v>
      </c>
    </row>
    <row r="1055" ht="28" customHeight="1" spans="1:6">
      <c r="A1055" s="231" t="s">
        <v>1109</v>
      </c>
      <c r="B1055" s="232" t="s">
        <v>1110</v>
      </c>
      <c r="C1055" s="233" t="s">
        <v>1333</v>
      </c>
      <c r="D1055" s="236" t="s">
        <v>1334</v>
      </c>
      <c r="E1055" s="235">
        <v>442798</v>
      </c>
      <c r="F1055" s="235">
        <v>442798</v>
      </c>
    </row>
    <row r="1056" ht="28" customHeight="1" spans="1:6">
      <c r="A1056" s="231" t="s">
        <v>1111</v>
      </c>
      <c r="B1056" s="232" t="s">
        <v>1112</v>
      </c>
      <c r="C1056" s="233" t="s">
        <v>1333</v>
      </c>
      <c r="D1056" s="236" t="s">
        <v>1334</v>
      </c>
      <c r="E1056" s="235">
        <v>1316977</v>
      </c>
      <c r="F1056" s="235">
        <v>1316977</v>
      </c>
    </row>
    <row r="1057" ht="28" customHeight="1" spans="1:6">
      <c r="A1057" s="231" t="s">
        <v>1113</v>
      </c>
      <c r="B1057" s="232" t="s">
        <v>1114</v>
      </c>
      <c r="C1057" s="233" t="s">
        <v>1333</v>
      </c>
      <c r="D1057" s="236" t="s">
        <v>1334</v>
      </c>
      <c r="E1057" s="235">
        <v>72000</v>
      </c>
      <c r="F1057" s="235">
        <v>72000</v>
      </c>
    </row>
    <row r="1058" ht="28" customHeight="1" spans="1:6">
      <c r="A1058" s="231" t="s">
        <v>1115</v>
      </c>
      <c r="B1058" s="232" t="s">
        <v>1116</v>
      </c>
      <c r="C1058" s="233"/>
      <c r="D1058" s="236"/>
      <c r="E1058" s="235">
        <v>4775959</v>
      </c>
      <c r="F1058" s="235">
        <v>2243359</v>
      </c>
    </row>
    <row r="1059" ht="28" customHeight="1" spans="1:6">
      <c r="A1059" s="231" t="s">
        <v>1117</v>
      </c>
      <c r="B1059" s="232" t="s">
        <v>1118</v>
      </c>
      <c r="C1059" s="233" t="s">
        <v>1333</v>
      </c>
      <c r="D1059" s="236" t="s">
        <v>1334</v>
      </c>
      <c r="E1059" s="235">
        <v>800580</v>
      </c>
      <c r="F1059" s="235">
        <v>400580</v>
      </c>
    </row>
    <row r="1060" ht="28" customHeight="1" spans="1:6">
      <c r="A1060" s="231" t="s">
        <v>1119</v>
      </c>
      <c r="B1060" s="232" t="s">
        <v>1120</v>
      </c>
      <c r="C1060" s="233" t="s">
        <v>1333</v>
      </c>
      <c r="D1060" s="236" t="s">
        <v>1334</v>
      </c>
      <c r="E1060" s="235">
        <v>340505</v>
      </c>
      <c r="F1060" s="235">
        <v>164505</v>
      </c>
    </row>
    <row r="1061" ht="28" customHeight="1" spans="1:6">
      <c r="A1061" s="231" t="s">
        <v>1307</v>
      </c>
      <c r="B1061" s="232" t="s">
        <v>1308</v>
      </c>
      <c r="C1061" s="233" t="s">
        <v>1333</v>
      </c>
      <c r="D1061" s="236" t="s">
        <v>1334</v>
      </c>
      <c r="E1061" s="235">
        <v>15000</v>
      </c>
      <c r="F1061" s="235">
        <v>9200</v>
      </c>
    </row>
    <row r="1062" ht="28" customHeight="1" spans="1:6">
      <c r="A1062" s="231" t="s">
        <v>1224</v>
      </c>
      <c r="B1062" s="232" t="s">
        <v>1225</v>
      </c>
      <c r="C1062" s="233" t="s">
        <v>1333</v>
      </c>
      <c r="D1062" s="236" t="s">
        <v>1334</v>
      </c>
      <c r="E1062" s="235">
        <v>8000</v>
      </c>
      <c r="F1062" s="235">
        <v>0</v>
      </c>
    </row>
    <row r="1063" ht="28" customHeight="1" spans="1:6">
      <c r="A1063" s="231" t="s">
        <v>1149</v>
      </c>
      <c r="B1063" s="232" t="s">
        <v>1150</v>
      </c>
      <c r="C1063" s="233" t="s">
        <v>1333</v>
      </c>
      <c r="D1063" s="236" t="s">
        <v>1334</v>
      </c>
      <c r="E1063" s="235">
        <v>193784</v>
      </c>
      <c r="F1063" s="235">
        <v>143784</v>
      </c>
    </row>
    <row r="1064" ht="28" customHeight="1" spans="1:6">
      <c r="A1064" s="231" t="s">
        <v>1151</v>
      </c>
      <c r="B1064" s="232" t="s">
        <v>1152</v>
      </c>
      <c r="C1064" s="233" t="s">
        <v>1333</v>
      </c>
      <c r="D1064" s="236" t="s">
        <v>1334</v>
      </c>
      <c r="E1064" s="235">
        <v>29000</v>
      </c>
      <c r="F1064" s="235">
        <v>5000</v>
      </c>
    </row>
    <row r="1065" ht="28" customHeight="1" spans="1:6">
      <c r="A1065" s="231" t="s">
        <v>1159</v>
      </c>
      <c r="B1065" s="232" t="s">
        <v>1160</v>
      </c>
      <c r="C1065" s="233" t="s">
        <v>1333</v>
      </c>
      <c r="D1065" s="236" t="s">
        <v>1334</v>
      </c>
      <c r="E1065" s="235">
        <v>80466</v>
      </c>
      <c r="F1065" s="235">
        <v>20466</v>
      </c>
    </row>
    <row r="1066" ht="28" customHeight="1" spans="1:6">
      <c r="A1066" s="231" t="s">
        <v>1140</v>
      </c>
      <c r="B1066" s="232" t="s">
        <v>1141</v>
      </c>
      <c r="C1066" s="233" t="s">
        <v>1333</v>
      </c>
      <c r="D1066" s="236" t="s">
        <v>1334</v>
      </c>
      <c r="E1066" s="235">
        <v>317000</v>
      </c>
      <c r="F1066" s="235">
        <v>172000</v>
      </c>
    </row>
    <row r="1067" ht="28" customHeight="1" spans="1:6">
      <c r="A1067" s="231" t="s">
        <v>1142</v>
      </c>
      <c r="B1067" s="232" t="s">
        <v>1143</v>
      </c>
      <c r="C1067" s="233" t="s">
        <v>1333</v>
      </c>
      <c r="D1067" s="236" t="s">
        <v>1334</v>
      </c>
      <c r="E1067" s="235">
        <v>1549200</v>
      </c>
      <c r="F1067" s="235">
        <v>482000</v>
      </c>
    </row>
    <row r="1068" ht="28" customHeight="1" spans="1:6">
      <c r="A1068" s="231" t="s">
        <v>1121</v>
      </c>
      <c r="B1068" s="232" t="s">
        <v>1122</v>
      </c>
      <c r="C1068" s="233" t="s">
        <v>1333</v>
      </c>
      <c r="D1068" s="236" t="s">
        <v>1334</v>
      </c>
      <c r="E1068" s="235">
        <v>66000</v>
      </c>
      <c r="F1068" s="235">
        <v>36000</v>
      </c>
    </row>
    <row r="1069" ht="28" customHeight="1" spans="1:6">
      <c r="A1069" s="231" t="s">
        <v>1199</v>
      </c>
      <c r="B1069" s="232" t="s">
        <v>1200</v>
      </c>
      <c r="C1069" s="233" t="s">
        <v>1333</v>
      </c>
      <c r="D1069" s="236" t="s">
        <v>1334</v>
      </c>
      <c r="E1069" s="235">
        <v>30000</v>
      </c>
      <c r="F1069" s="235">
        <v>20000</v>
      </c>
    </row>
    <row r="1070" ht="28" customHeight="1" spans="1:6">
      <c r="A1070" s="231" t="s">
        <v>1123</v>
      </c>
      <c r="B1070" s="232" t="s">
        <v>1124</v>
      </c>
      <c r="C1070" s="233" t="s">
        <v>1333</v>
      </c>
      <c r="D1070" s="236" t="s">
        <v>1334</v>
      </c>
      <c r="E1070" s="235">
        <v>17500</v>
      </c>
      <c r="F1070" s="235">
        <v>17500</v>
      </c>
    </row>
    <row r="1071" ht="28" customHeight="1" spans="1:6">
      <c r="A1071" s="231" t="s">
        <v>1178</v>
      </c>
      <c r="B1071" s="232" t="s">
        <v>1179</v>
      </c>
      <c r="C1071" s="233" t="s">
        <v>1333</v>
      </c>
      <c r="D1071" s="236" t="s">
        <v>1334</v>
      </c>
      <c r="E1071" s="235">
        <v>20000</v>
      </c>
      <c r="F1071" s="235">
        <v>0</v>
      </c>
    </row>
    <row r="1072" ht="28" customHeight="1" spans="1:6">
      <c r="A1072" s="231" t="s">
        <v>1204</v>
      </c>
      <c r="B1072" s="232" t="s">
        <v>1205</v>
      </c>
      <c r="C1072" s="233" t="s">
        <v>1333</v>
      </c>
      <c r="D1072" s="236" t="s">
        <v>1334</v>
      </c>
      <c r="E1072" s="235">
        <v>76600</v>
      </c>
      <c r="F1072" s="235">
        <v>10000</v>
      </c>
    </row>
    <row r="1073" ht="28" customHeight="1" spans="1:6">
      <c r="A1073" s="231" t="s">
        <v>1337</v>
      </c>
      <c r="B1073" s="232" t="s">
        <v>1338</v>
      </c>
      <c r="C1073" s="233" t="s">
        <v>1333</v>
      </c>
      <c r="D1073" s="236" t="s">
        <v>1334</v>
      </c>
      <c r="E1073" s="235">
        <v>60000</v>
      </c>
      <c r="F1073" s="235">
        <v>0</v>
      </c>
    </row>
    <row r="1074" ht="28" customHeight="1" spans="1:6">
      <c r="A1074" s="231" t="s">
        <v>1125</v>
      </c>
      <c r="B1074" s="232" t="s">
        <v>1126</v>
      </c>
      <c r="C1074" s="233" t="s">
        <v>1333</v>
      </c>
      <c r="D1074" s="236" t="s">
        <v>1334</v>
      </c>
      <c r="E1074" s="235">
        <v>479244</v>
      </c>
      <c r="F1074" s="235">
        <v>339244</v>
      </c>
    </row>
    <row r="1075" ht="28" customHeight="1" spans="1:6">
      <c r="A1075" s="231" t="s">
        <v>1127</v>
      </c>
      <c r="B1075" s="232" t="s">
        <v>1128</v>
      </c>
      <c r="C1075" s="233" t="s">
        <v>1333</v>
      </c>
      <c r="D1075" s="236" t="s">
        <v>1334</v>
      </c>
      <c r="E1075" s="235">
        <v>163000</v>
      </c>
      <c r="F1075" s="235">
        <v>128000</v>
      </c>
    </row>
    <row r="1076" ht="28" customHeight="1" spans="1:6">
      <c r="A1076" s="231" t="s">
        <v>1129</v>
      </c>
      <c r="B1076" s="232" t="s">
        <v>1130</v>
      </c>
      <c r="C1076" s="233" t="s">
        <v>1333</v>
      </c>
      <c r="D1076" s="236" t="s">
        <v>1334</v>
      </c>
      <c r="E1076" s="235">
        <v>510080</v>
      </c>
      <c r="F1076" s="235">
        <v>295080</v>
      </c>
    </row>
    <row r="1077" ht="28" customHeight="1" spans="1:6">
      <c r="A1077" s="231" t="s">
        <v>1290</v>
      </c>
      <c r="B1077" s="232" t="s">
        <v>1291</v>
      </c>
      <c r="C1077" s="233" t="s">
        <v>1333</v>
      </c>
      <c r="D1077" s="236" t="s">
        <v>1334</v>
      </c>
      <c r="E1077" s="235">
        <v>20000</v>
      </c>
      <c r="F1077" s="235">
        <v>0</v>
      </c>
    </row>
    <row r="1078" ht="28" customHeight="1" spans="1:6">
      <c r="A1078" s="231" t="s">
        <v>1131</v>
      </c>
      <c r="B1078" s="232" t="s">
        <v>1132</v>
      </c>
      <c r="C1078" s="233"/>
      <c r="D1078" s="236"/>
      <c r="E1078" s="235">
        <v>768896</v>
      </c>
      <c r="F1078" s="235">
        <v>416896</v>
      </c>
    </row>
    <row r="1079" ht="28" customHeight="1" spans="1:6">
      <c r="A1079" s="231" t="s">
        <v>1135</v>
      </c>
      <c r="B1079" s="232" t="s">
        <v>1136</v>
      </c>
      <c r="C1079" s="233" t="s">
        <v>1333</v>
      </c>
      <c r="D1079" s="236" t="s">
        <v>1334</v>
      </c>
      <c r="E1079" s="235">
        <v>678896</v>
      </c>
      <c r="F1079" s="235">
        <v>326896</v>
      </c>
    </row>
    <row r="1080" ht="28" customHeight="1" spans="1:6">
      <c r="A1080" s="231" t="s">
        <v>1339</v>
      </c>
      <c r="B1080" s="232" t="s">
        <v>1340</v>
      </c>
      <c r="C1080" s="233" t="s">
        <v>1333</v>
      </c>
      <c r="D1080" s="236" t="s">
        <v>1334</v>
      </c>
      <c r="E1080" s="235">
        <v>90000</v>
      </c>
      <c r="F1080" s="235">
        <v>90000</v>
      </c>
    </row>
    <row r="1081" ht="28" customHeight="1" spans="1:6">
      <c r="A1081" s="231" t="s">
        <v>1341</v>
      </c>
      <c r="B1081" s="232" t="s">
        <v>1342</v>
      </c>
      <c r="C1081" s="233"/>
      <c r="D1081" s="236"/>
      <c r="E1081" s="235">
        <v>30000</v>
      </c>
      <c r="F1081" s="235">
        <v>10000</v>
      </c>
    </row>
    <row r="1082" ht="28" customHeight="1" spans="1:6">
      <c r="A1082" s="231" t="s">
        <v>1343</v>
      </c>
      <c r="B1082" s="232" t="s">
        <v>1344</v>
      </c>
      <c r="C1082" s="233" t="s">
        <v>1333</v>
      </c>
      <c r="D1082" s="236" t="s">
        <v>1334</v>
      </c>
      <c r="E1082" s="235">
        <v>30000</v>
      </c>
      <c r="F1082" s="235">
        <v>10000</v>
      </c>
    </row>
    <row r="1083" ht="28" customHeight="1" spans="1:6">
      <c r="A1083" s="231"/>
      <c r="B1083" s="232"/>
      <c r="C1083" s="233" t="s">
        <v>1345</v>
      </c>
      <c r="D1083" s="236"/>
      <c r="E1083" s="235">
        <v>822782</v>
      </c>
      <c r="F1083" s="235">
        <v>822782</v>
      </c>
    </row>
    <row r="1084" ht="28" customHeight="1" spans="1:6">
      <c r="A1084" s="231" t="s">
        <v>1095</v>
      </c>
      <c r="B1084" s="232" t="s">
        <v>1096</v>
      </c>
      <c r="C1084" s="233"/>
      <c r="D1084" s="236"/>
      <c r="E1084" s="235">
        <v>794199</v>
      </c>
      <c r="F1084" s="235">
        <v>794199</v>
      </c>
    </row>
    <row r="1085" ht="28" customHeight="1" spans="1:6">
      <c r="A1085" s="231" t="s">
        <v>1097</v>
      </c>
      <c r="B1085" s="232" t="s">
        <v>1098</v>
      </c>
      <c r="C1085" s="233" t="s">
        <v>1346</v>
      </c>
      <c r="D1085" s="236" t="s">
        <v>1347</v>
      </c>
      <c r="E1085" s="235">
        <v>430248</v>
      </c>
      <c r="F1085" s="235">
        <v>430248</v>
      </c>
    </row>
    <row r="1086" ht="28" customHeight="1" spans="1:6">
      <c r="A1086" s="231" t="s">
        <v>1101</v>
      </c>
      <c r="B1086" s="232" t="s">
        <v>1102</v>
      </c>
      <c r="C1086" s="233" t="s">
        <v>1346</v>
      </c>
      <c r="D1086" s="236" t="s">
        <v>1347</v>
      </c>
      <c r="E1086" s="235">
        <v>6660</v>
      </c>
      <c r="F1086" s="235">
        <v>6660</v>
      </c>
    </row>
    <row r="1087" ht="28" customHeight="1" spans="1:6">
      <c r="A1087" s="231" t="s">
        <v>1147</v>
      </c>
      <c r="B1087" s="232" t="s">
        <v>1148</v>
      </c>
      <c r="C1087" s="233" t="s">
        <v>1346</v>
      </c>
      <c r="D1087" s="236" t="s">
        <v>1347</v>
      </c>
      <c r="E1087" s="235">
        <v>146400</v>
      </c>
      <c r="F1087" s="235">
        <v>146400</v>
      </c>
    </row>
    <row r="1088" ht="28" customHeight="1" spans="1:6">
      <c r="A1088" s="231" t="s">
        <v>1105</v>
      </c>
      <c r="B1088" s="232" t="s">
        <v>1106</v>
      </c>
      <c r="C1088" s="233" t="s">
        <v>1346</v>
      </c>
      <c r="D1088" s="236" t="s">
        <v>1347</v>
      </c>
      <c r="E1088" s="235">
        <v>116662</v>
      </c>
      <c r="F1088" s="235">
        <v>116662</v>
      </c>
    </row>
    <row r="1089" ht="28" customHeight="1" spans="1:6">
      <c r="A1089" s="231" t="s">
        <v>1107</v>
      </c>
      <c r="B1089" s="232" t="s">
        <v>1108</v>
      </c>
      <c r="C1089" s="233" t="s">
        <v>1346</v>
      </c>
      <c r="D1089" s="236" t="s">
        <v>1347</v>
      </c>
      <c r="E1089" s="235">
        <v>34998</v>
      </c>
      <c r="F1089" s="235">
        <v>34998</v>
      </c>
    </row>
    <row r="1090" ht="28" customHeight="1" spans="1:6">
      <c r="A1090" s="231" t="s">
        <v>1109</v>
      </c>
      <c r="B1090" s="232" t="s">
        <v>1110</v>
      </c>
      <c r="C1090" s="233" t="s">
        <v>1346</v>
      </c>
      <c r="D1090" s="236" t="s">
        <v>1347</v>
      </c>
      <c r="E1090" s="235">
        <v>900</v>
      </c>
      <c r="F1090" s="235">
        <v>900</v>
      </c>
    </row>
    <row r="1091" ht="28" customHeight="1" spans="1:6">
      <c r="A1091" s="231" t="s">
        <v>1111</v>
      </c>
      <c r="B1091" s="232" t="s">
        <v>1112</v>
      </c>
      <c r="C1091" s="233" t="s">
        <v>1346</v>
      </c>
      <c r="D1091" s="236" t="s">
        <v>1347</v>
      </c>
      <c r="E1091" s="235">
        <v>58331</v>
      </c>
      <c r="F1091" s="235">
        <v>58331</v>
      </c>
    </row>
    <row r="1092" ht="28" customHeight="1" spans="1:6">
      <c r="A1092" s="231" t="s">
        <v>1115</v>
      </c>
      <c r="B1092" s="232" t="s">
        <v>1116</v>
      </c>
      <c r="C1092" s="233"/>
      <c r="D1092" s="236"/>
      <c r="E1092" s="235">
        <v>28583</v>
      </c>
      <c r="F1092" s="235">
        <v>28583</v>
      </c>
    </row>
    <row r="1093" ht="28" customHeight="1" spans="1:6">
      <c r="A1093" s="231" t="s">
        <v>1125</v>
      </c>
      <c r="B1093" s="232" t="s">
        <v>1126</v>
      </c>
      <c r="C1093" s="233" t="s">
        <v>1346</v>
      </c>
      <c r="D1093" s="236" t="s">
        <v>1347</v>
      </c>
      <c r="E1093" s="235">
        <v>14583</v>
      </c>
      <c r="F1093" s="235">
        <v>14583</v>
      </c>
    </row>
    <row r="1094" ht="28" customHeight="1" spans="1:6">
      <c r="A1094" s="231" t="s">
        <v>1127</v>
      </c>
      <c r="B1094" s="232" t="s">
        <v>1128</v>
      </c>
      <c r="C1094" s="233" t="s">
        <v>1346</v>
      </c>
      <c r="D1094" s="236" t="s">
        <v>1347</v>
      </c>
      <c r="E1094" s="235">
        <v>14000</v>
      </c>
      <c r="F1094" s="235">
        <v>14000</v>
      </c>
    </row>
    <row r="1095" ht="28" customHeight="1" spans="1:6">
      <c r="A1095" s="231"/>
      <c r="B1095" s="232"/>
      <c r="C1095" s="233" t="s">
        <v>1348</v>
      </c>
      <c r="D1095" s="236"/>
      <c r="E1095" s="235">
        <v>1482978</v>
      </c>
      <c r="F1095" s="235">
        <v>1482978</v>
      </c>
    </row>
    <row r="1096" ht="28" customHeight="1" spans="1:6">
      <c r="A1096" s="231" t="s">
        <v>1095</v>
      </c>
      <c r="B1096" s="232" t="s">
        <v>1096</v>
      </c>
      <c r="C1096" s="233"/>
      <c r="D1096" s="236"/>
      <c r="E1096" s="235">
        <v>1261467</v>
      </c>
      <c r="F1096" s="235">
        <v>1261467</v>
      </c>
    </row>
    <row r="1097" ht="28" customHeight="1" spans="1:6">
      <c r="A1097" s="231" t="s">
        <v>1097</v>
      </c>
      <c r="B1097" s="232" t="s">
        <v>1098</v>
      </c>
      <c r="C1097" s="233" t="s">
        <v>1349</v>
      </c>
      <c r="D1097" s="236" t="s">
        <v>1350</v>
      </c>
      <c r="E1097" s="235">
        <v>672984</v>
      </c>
      <c r="F1097" s="235">
        <v>672984</v>
      </c>
    </row>
    <row r="1098" ht="28" customHeight="1" spans="1:6">
      <c r="A1098" s="231" t="s">
        <v>1101</v>
      </c>
      <c r="B1098" s="232" t="s">
        <v>1102</v>
      </c>
      <c r="C1098" s="233" t="s">
        <v>1349</v>
      </c>
      <c r="D1098" s="236" t="s">
        <v>1350</v>
      </c>
      <c r="E1098" s="235">
        <v>202176</v>
      </c>
      <c r="F1098" s="235">
        <v>202176</v>
      </c>
    </row>
    <row r="1099" ht="28" customHeight="1" spans="1:6">
      <c r="A1099" s="231" t="s">
        <v>1103</v>
      </c>
      <c r="B1099" s="232" t="s">
        <v>1104</v>
      </c>
      <c r="C1099" s="233" t="s">
        <v>1349</v>
      </c>
      <c r="D1099" s="236" t="s">
        <v>1350</v>
      </c>
      <c r="E1099" s="235">
        <v>56082</v>
      </c>
      <c r="F1099" s="235">
        <v>56082</v>
      </c>
    </row>
    <row r="1100" ht="28" customHeight="1" spans="1:6">
      <c r="A1100" s="231" t="s">
        <v>1105</v>
      </c>
      <c r="B1100" s="232" t="s">
        <v>1106</v>
      </c>
      <c r="C1100" s="233" t="s">
        <v>1349</v>
      </c>
      <c r="D1100" s="236" t="s">
        <v>1350</v>
      </c>
      <c r="E1100" s="235">
        <v>175032</v>
      </c>
      <c r="F1100" s="235">
        <v>175032</v>
      </c>
    </row>
    <row r="1101" ht="28" customHeight="1" spans="1:6">
      <c r="A1101" s="231" t="s">
        <v>1107</v>
      </c>
      <c r="B1101" s="232" t="s">
        <v>1108</v>
      </c>
      <c r="C1101" s="233" t="s">
        <v>1349</v>
      </c>
      <c r="D1101" s="236" t="s">
        <v>1350</v>
      </c>
      <c r="E1101" s="235">
        <v>52510</v>
      </c>
      <c r="F1101" s="235">
        <v>52510</v>
      </c>
    </row>
    <row r="1102" ht="28" customHeight="1" spans="1:6">
      <c r="A1102" s="231" t="s">
        <v>1109</v>
      </c>
      <c r="B1102" s="232" t="s">
        <v>1110</v>
      </c>
      <c r="C1102" s="233" t="s">
        <v>1349</v>
      </c>
      <c r="D1102" s="236" t="s">
        <v>1350</v>
      </c>
      <c r="E1102" s="235">
        <v>15168</v>
      </c>
      <c r="F1102" s="235">
        <v>15168</v>
      </c>
    </row>
    <row r="1103" ht="28" customHeight="1" spans="1:6">
      <c r="A1103" s="231" t="s">
        <v>1111</v>
      </c>
      <c r="B1103" s="232" t="s">
        <v>1112</v>
      </c>
      <c r="C1103" s="233" t="s">
        <v>1349</v>
      </c>
      <c r="D1103" s="236" t="s">
        <v>1350</v>
      </c>
      <c r="E1103" s="235">
        <v>87516</v>
      </c>
      <c r="F1103" s="235">
        <v>87516</v>
      </c>
    </row>
    <row r="1104" ht="28" customHeight="1" spans="1:6">
      <c r="A1104" s="231" t="s">
        <v>1115</v>
      </c>
      <c r="B1104" s="232" t="s">
        <v>1116</v>
      </c>
      <c r="C1104" s="233"/>
      <c r="D1104" s="236"/>
      <c r="E1104" s="235">
        <v>216039</v>
      </c>
      <c r="F1104" s="235">
        <v>216039</v>
      </c>
    </row>
    <row r="1105" ht="28" customHeight="1" spans="1:6">
      <c r="A1105" s="231" t="s">
        <v>1117</v>
      </c>
      <c r="B1105" s="232" t="s">
        <v>1118</v>
      </c>
      <c r="C1105" s="233" t="s">
        <v>1349</v>
      </c>
      <c r="D1105" s="236" t="s">
        <v>1350</v>
      </c>
      <c r="E1105" s="235">
        <v>10000</v>
      </c>
      <c r="F1105" s="235">
        <v>10000</v>
      </c>
    </row>
    <row r="1106" ht="28" customHeight="1" spans="1:6">
      <c r="A1106" s="231" t="s">
        <v>1149</v>
      </c>
      <c r="B1106" s="232" t="s">
        <v>1150</v>
      </c>
      <c r="C1106" s="233" t="s">
        <v>1349</v>
      </c>
      <c r="D1106" s="236" t="s">
        <v>1350</v>
      </c>
      <c r="E1106" s="235">
        <v>10000</v>
      </c>
      <c r="F1106" s="235">
        <v>10000</v>
      </c>
    </row>
    <row r="1107" ht="28" customHeight="1" spans="1:6">
      <c r="A1107" s="231" t="s">
        <v>1151</v>
      </c>
      <c r="B1107" s="232" t="s">
        <v>1152</v>
      </c>
      <c r="C1107" s="233" t="s">
        <v>1349</v>
      </c>
      <c r="D1107" s="236" t="s">
        <v>1350</v>
      </c>
      <c r="E1107" s="235">
        <v>4000</v>
      </c>
      <c r="F1107" s="235">
        <v>4000</v>
      </c>
    </row>
    <row r="1108" ht="28" customHeight="1" spans="1:6">
      <c r="A1108" s="231" t="s">
        <v>1121</v>
      </c>
      <c r="B1108" s="232" t="s">
        <v>1122</v>
      </c>
      <c r="C1108" s="233" t="s">
        <v>1349</v>
      </c>
      <c r="D1108" s="236" t="s">
        <v>1350</v>
      </c>
      <c r="E1108" s="235">
        <v>20000</v>
      </c>
      <c r="F1108" s="235">
        <v>20000</v>
      </c>
    </row>
    <row r="1109" ht="28" customHeight="1" spans="1:6">
      <c r="A1109" s="231" t="s">
        <v>1123</v>
      </c>
      <c r="B1109" s="232" t="s">
        <v>1124</v>
      </c>
      <c r="C1109" s="233" t="s">
        <v>1349</v>
      </c>
      <c r="D1109" s="236" t="s">
        <v>1350</v>
      </c>
      <c r="E1109" s="235">
        <v>4000</v>
      </c>
      <c r="F1109" s="235">
        <v>4000</v>
      </c>
    </row>
    <row r="1110" ht="28" customHeight="1" spans="1:6">
      <c r="A1110" s="231" t="s">
        <v>1125</v>
      </c>
      <c r="B1110" s="232" t="s">
        <v>1126</v>
      </c>
      <c r="C1110" s="233" t="s">
        <v>1349</v>
      </c>
      <c r="D1110" s="236" t="s">
        <v>1350</v>
      </c>
      <c r="E1110" s="235">
        <v>21879</v>
      </c>
      <c r="F1110" s="235">
        <v>21879</v>
      </c>
    </row>
    <row r="1111" ht="28" customHeight="1" spans="1:6">
      <c r="A1111" s="231" t="s">
        <v>1129</v>
      </c>
      <c r="B1111" s="232" t="s">
        <v>1130</v>
      </c>
      <c r="C1111" s="233" t="s">
        <v>1349</v>
      </c>
      <c r="D1111" s="236" t="s">
        <v>1350</v>
      </c>
      <c r="E1111" s="235">
        <v>146160</v>
      </c>
      <c r="F1111" s="235">
        <v>146160</v>
      </c>
    </row>
    <row r="1112" ht="28" customHeight="1" spans="1:6">
      <c r="A1112" s="231" t="s">
        <v>1131</v>
      </c>
      <c r="B1112" s="232" t="s">
        <v>1132</v>
      </c>
      <c r="C1112" s="233"/>
      <c r="D1112" s="236"/>
      <c r="E1112" s="235">
        <v>5472</v>
      </c>
      <c r="F1112" s="235">
        <v>5472</v>
      </c>
    </row>
    <row r="1113" ht="28" customHeight="1" spans="1:6">
      <c r="A1113" s="231" t="s">
        <v>1135</v>
      </c>
      <c r="B1113" s="232" t="s">
        <v>1136</v>
      </c>
      <c r="C1113" s="233" t="s">
        <v>1349</v>
      </c>
      <c r="D1113" s="236" t="s">
        <v>1350</v>
      </c>
      <c r="E1113" s="235">
        <v>5472</v>
      </c>
      <c r="F1113" s="235">
        <v>5472</v>
      </c>
    </row>
    <row r="1114" ht="28" customHeight="1" spans="1:6">
      <c r="A1114" s="231"/>
      <c r="B1114" s="232"/>
      <c r="C1114" s="233" t="s">
        <v>1351</v>
      </c>
      <c r="D1114" s="236"/>
      <c r="E1114" s="235">
        <v>29897523</v>
      </c>
      <c r="F1114" s="235">
        <v>29497523</v>
      </c>
    </row>
    <row r="1115" ht="28" customHeight="1" spans="1:6">
      <c r="A1115" s="231" t="s">
        <v>1095</v>
      </c>
      <c r="B1115" s="232" t="s">
        <v>1096</v>
      </c>
      <c r="C1115" s="233"/>
      <c r="D1115" s="236"/>
      <c r="E1115" s="235">
        <v>27889439</v>
      </c>
      <c r="F1115" s="235">
        <v>27889439</v>
      </c>
    </row>
    <row r="1116" ht="28" customHeight="1" spans="1:6">
      <c r="A1116" s="231" t="s">
        <v>1097</v>
      </c>
      <c r="B1116" s="232" t="s">
        <v>1098</v>
      </c>
      <c r="C1116" s="233" t="s">
        <v>1352</v>
      </c>
      <c r="D1116" s="236" t="s">
        <v>1353</v>
      </c>
      <c r="E1116" s="235">
        <v>10339248</v>
      </c>
      <c r="F1116" s="235">
        <v>10339248</v>
      </c>
    </row>
    <row r="1117" ht="28" customHeight="1" spans="1:6">
      <c r="A1117" s="231" t="s">
        <v>1101</v>
      </c>
      <c r="B1117" s="232" t="s">
        <v>1102</v>
      </c>
      <c r="C1117" s="233" t="s">
        <v>1352</v>
      </c>
      <c r="D1117" s="236" t="s">
        <v>1353</v>
      </c>
      <c r="E1117" s="235">
        <v>674124</v>
      </c>
      <c r="F1117" s="235">
        <v>674124</v>
      </c>
    </row>
    <row r="1118" ht="28" customHeight="1" spans="1:6">
      <c r="A1118" s="231" t="s">
        <v>1103</v>
      </c>
      <c r="B1118" s="232" t="s">
        <v>1104</v>
      </c>
      <c r="C1118" s="233" t="s">
        <v>1352</v>
      </c>
      <c r="D1118" s="236" t="s">
        <v>1353</v>
      </c>
      <c r="E1118" s="235">
        <v>178254</v>
      </c>
      <c r="F1118" s="235">
        <v>178254</v>
      </c>
    </row>
    <row r="1119" ht="28" customHeight="1" spans="1:6">
      <c r="A1119" s="231" t="s">
        <v>1147</v>
      </c>
      <c r="B1119" s="232" t="s">
        <v>1148</v>
      </c>
      <c r="C1119" s="233" t="s">
        <v>1352</v>
      </c>
      <c r="D1119" s="236" t="s">
        <v>1353</v>
      </c>
      <c r="E1119" s="235">
        <v>2839884</v>
      </c>
      <c r="F1119" s="235">
        <v>2839884</v>
      </c>
    </row>
    <row r="1120" ht="28" customHeight="1" spans="1:6">
      <c r="A1120" s="231" t="s">
        <v>1105</v>
      </c>
      <c r="B1120" s="232" t="s">
        <v>1106</v>
      </c>
      <c r="C1120" s="233" t="s">
        <v>1352</v>
      </c>
      <c r="D1120" s="236" t="s">
        <v>1353</v>
      </c>
      <c r="E1120" s="235">
        <v>2770651</v>
      </c>
      <c r="F1120" s="235">
        <v>2770651</v>
      </c>
    </row>
    <row r="1121" ht="28" customHeight="1" spans="1:6">
      <c r="A1121" s="231" t="s">
        <v>1107</v>
      </c>
      <c r="B1121" s="232" t="s">
        <v>1108</v>
      </c>
      <c r="C1121" s="233" t="s">
        <v>1352</v>
      </c>
      <c r="D1121" s="236" t="s">
        <v>1353</v>
      </c>
      <c r="E1121" s="235">
        <v>831195</v>
      </c>
      <c r="F1121" s="235">
        <v>831195</v>
      </c>
    </row>
    <row r="1122" ht="28" customHeight="1" spans="1:6">
      <c r="A1122" s="231" t="s">
        <v>1109</v>
      </c>
      <c r="B1122" s="232" t="s">
        <v>1110</v>
      </c>
      <c r="C1122" s="233" t="s">
        <v>1352</v>
      </c>
      <c r="D1122" s="236" t="s">
        <v>1353</v>
      </c>
      <c r="E1122" s="235">
        <v>7310757</v>
      </c>
      <c r="F1122" s="235">
        <v>7310757</v>
      </c>
    </row>
    <row r="1123" ht="28" customHeight="1" spans="1:6">
      <c r="A1123" s="231" t="s">
        <v>1111</v>
      </c>
      <c r="B1123" s="232" t="s">
        <v>1112</v>
      </c>
      <c r="C1123" s="233" t="s">
        <v>1352</v>
      </c>
      <c r="D1123" s="236" t="s">
        <v>1353</v>
      </c>
      <c r="E1123" s="235">
        <v>1385326</v>
      </c>
      <c r="F1123" s="235">
        <v>1385326</v>
      </c>
    </row>
    <row r="1124" ht="28" customHeight="1" spans="1:6">
      <c r="A1124" s="231" t="s">
        <v>1113</v>
      </c>
      <c r="B1124" s="232" t="s">
        <v>1114</v>
      </c>
      <c r="C1124" s="233" t="s">
        <v>1352</v>
      </c>
      <c r="D1124" s="236" t="s">
        <v>1353</v>
      </c>
      <c r="E1124" s="235">
        <v>1560000</v>
      </c>
      <c r="F1124" s="235">
        <v>1560000</v>
      </c>
    </row>
    <row r="1125" ht="28" customHeight="1" spans="1:6">
      <c r="A1125" s="231" t="s">
        <v>1115</v>
      </c>
      <c r="B1125" s="232" t="s">
        <v>1116</v>
      </c>
      <c r="C1125" s="233"/>
      <c r="D1125" s="236"/>
      <c r="E1125" s="235">
        <v>1922811</v>
      </c>
      <c r="F1125" s="235">
        <v>1522811</v>
      </c>
    </row>
    <row r="1126" ht="28" customHeight="1" spans="1:6">
      <c r="A1126" s="231" t="s">
        <v>1117</v>
      </c>
      <c r="B1126" s="232" t="s">
        <v>1118</v>
      </c>
      <c r="C1126" s="233" t="s">
        <v>1352</v>
      </c>
      <c r="D1126" s="236" t="s">
        <v>1353</v>
      </c>
      <c r="E1126" s="235">
        <v>622500</v>
      </c>
      <c r="F1126" s="235">
        <v>441000</v>
      </c>
    </row>
    <row r="1127" ht="28" customHeight="1" spans="1:6">
      <c r="A1127" s="231" t="s">
        <v>1119</v>
      </c>
      <c r="B1127" s="232" t="s">
        <v>1120</v>
      </c>
      <c r="C1127" s="233" t="s">
        <v>1352</v>
      </c>
      <c r="D1127" s="236" t="s">
        <v>1353</v>
      </c>
      <c r="E1127" s="235">
        <v>220000</v>
      </c>
      <c r="F1127" s="235">
        <v>120000</v>
      </c>
    </row>
    <row r="1128" ht="28" customHeight="1" spans="1:6">
      <c r="A1128" s="231" t="s">
        <v>1149</v>
      </c>
      <c r="B1128" s="232" t="s">
        <v>1150</v>
      </c>
      <c r="C1128" s="233" t="s">
        <v>1352</v>
      </c>
      <c r="D1128" s="236" t="s">
        <v>1353</v>
      </c>
      <c r="E1128" s="235">
        <v>60000</v>
      </c>
      <c r="F1128" s="235">
        <v>10000</v>
      </c>
    </row>
    <row r="1129" ht="28" customHeight="1" spans="1:6">
      <c r="A1129" s="231" t="s">
        <v>1151</v>
      </c>
      <c r="B1129" s="232" t="s">
        <v>1152</v>
      </c>
      <c r="C1129" s="233" t="s">
        <v>1352</v>
      </c>
      <c r="D1129" s="236" t="s">
        <v>1353</v>
      </c>
      <c r="E1129" s="235">
        <v>6400</v>
      </c>
      <c r="F1129" s="235">
        <v>6400</v>
      </c>
    </row>
    <row r="1130" ht="28" customHeight="1" spans="1:6">
      <c r="A1130" s="231" t="s">
        <v>1140</v>
      </c>
      <c r="B1130" s="232" t="s">
        <v>1141</v>
      </c>
      <c r="C1130" s="233" t="s">
        <v>1352</v>
      </c>
      <c r="D1130" s="236" t="s">
        <v>1353</v>
      </c>
      <c r="E1130" s="235">
        <v>40000</v>
      </c>
      <c r="F1130" s="235">
        <v>40000</v>
      </c>
    </row>
    <row r="1131" ht="28" customHeight="1" spans="1:6">
      <c r="A1131" s="231" t="s">
        <v>1142</v>
      </c>
      <c r="B1131" s="232" t="s">
        <v>1143</v>
      </c>
      <c r="C1131" s="233" t="s">
        <v>1352</v>
      </c>
      <c r="D1131" s="236" t="s">
        <v>1353</v>
      </c>
      <c r="E1131" s="235">
        <v>80000</v>
      </c>
      <c r="F1131" s="235">
        <v>30000</v>
      </c>
    </row>
    <row r="1132" ht="28" customHeight="1" spans="1:6">
      <c r="A1132" s="231" t="s">
        <v>1123</v>
      </c>
      <c r="B1132" s="232" t="s">
        <v>1124</v>
      </c>
      <c r="C1132" s="233" t="s">
        <v>1352</v>
      </c>
      <c r="D1132" s="236" t="s">
        <v>1353</v>
      </c>
      <c r="E1132" s="235">
        <v>63000</v>
      </c>
      <c r="F1132" s="235">
        <v>63000</v>
      </c>
    </row>
    <row r="1133" ht="28" customHeight="1" spans="1:6">
      <c r="A1133" s="231" t="s">
        <v>1125</v>
      </c>
      <c r="B1133" s="232" t="s">
        <v>1126</v>
      </c>
      <c r="C1133" s="233" t="s">
        <v>1352</v>
      </c>
      <c r="D1133" s="236" t="s">
        <v>1353</v>
      </c>
      <c r="E1133" s="235">
        <v>346331</v>
      </c>
      <c r="F1133" s="235">
        <v>346331</v>
      </c>
    </row>
    <row r="1134" ht="28" customHeight="1" spans="1:6">
      <c r="A1134" s="231" t="s">
        <v>1127</v>
      </c>
      <c r="B1134" s="232" t="s">
        <v>1128</v>
      </c>
      <c r="C1134" s="233" t="s">
        <v>1352</v>
      </c>
      <c r="D1134" s="236" t="s">
        <v>1353</v>
      </c>
      <c r="E1134" s="235">
        <v>66500</v>
      </c>
      <c r="F1134" s="235">
        <v>48000</v>
      </c>
    </row>
    <row r="1135" ht="28" customHeight="1" spans="1:6">
      <c r="A1135" s="231" t="s">
        <v>1129</v>
      </c>
      <c r="B1135" s="232" t="s">
        <v>1130</v>
      </c>
      <c r="C1135" s="233" t="s">
        <v>1352</v>
      </c>
      <c r="D1135" s="236" t="s">
        <v>1353</v>
      </c>
      <c r="E1135" s="235">
        <v>418080</v>
      </c>
      <c r="F1135" s="235">
        <v>418080</v>
      </c>
    </row>
    <row r="1136" ht="28" customHeight="1" spans="1:6">
      <c r="A1136" s="231" t="s">
        <v>1131</v>
      </c>
      <c r="B1136" s="232" t="s">
        <v>1132</v>
      </c>
      <c r="C1136" s="233"/>
      <c r="D1136" s="236"/>
      <c r="E1136" s="235">
        <v>85272</v>
      </c>
      <c r="F1136" s="235">
        <v>85272</v>
      </c>
    </row>
    <row r="1137" ht="28" customHeight="1" spans="1:6">
      <c r="A1137" s="231" t="s">
        <v>1135</v>
      </c>
      <c r="B1137" s="232" t="s">
        <v>1136</v>
      </c>
      <c r="C1137" s="233" t="s">
        <v>1352</v>
      </c>
      <c r="D1137" s="236" t="s">
        <v>1353</v>
      </c>
      <c r="E1137" s="235">
        <v>85272</v>
      </c>
      <c r="F1137" s="235">
        <v>85272</v>
      </c>
    </row>
    <row r="1138" ht="28" customHeight="1" spans="1:6">
      <c r="A1138" s="231"/>
      <c r="B1138" s="232"/>
      <c r="C1138" s="233" t="s">
        <v>1354</v>
      </c>
      <c r="D1138" s="236"/>
      <c r="E1138" s="235">
        <v>7794214</v>
      </c>
      <c r="F1138" s="235">
        <v>7794214</v>
      </c>
    </row>
    <row r="1139" ht="28" customHeight="1" spans="1:6">
      <c r="A1139" s="231" t="s">
        <v>1095</v>
      </c>
      <c r="B1139" s="232" t="s">
        <v>1096</v>
      </c>
      <c r="C1139" s="233"/>
      <c r="D1139" s="236"/>
      <c r="E1139" s="235">
        <v>7207563</v>
      </c>
      <c r="F1139" s="235">
        <v>7207563</v>
      </c>
    </row>
    <row r="1140" ht="28" customHeight="1" spans="1:6">
      <c r="A1140" s="231" t="s">
        <v>1097</v>
      </c>
      <c r="B1140" s="232" t="s">
        <v>1098</v>
      </c>
      <c r="C1140" s="233" t="s">
        <v>1355</v>
      </c>
      <c r="D1140" s="236" t="s">
        <v>1356</v>
      </c>
      <c r="E1140" s="235">
        <v>3877548</v>
      </c>
      <c r="F1140" s="235">
        <v>3877548</v>
      </c>
    </row>
    <row r="1141" ht="28" customHeight="1" spans="1:6">
      <c r="A1141" s="231" t="s">
        <v>1101</v>
      </c>
      <c r="B1141" s="232" t="s">
        <v>1102</v>
      </c>
      <c r="C1141" s="233" t="s">
        <v>1355</v>
      </c>
      <c r="D1141" s="236" t="s">
        <v>1356</v>
      </c>
      <c r="E1141" s="235">
        <v>309120</v>
      </c>
      <c r="F1141" s="235">
        <v>309120</v>
      </c>
    </row>
    <row r="1142" ht="28" customHeight="1" spans="1:6">
      <c r="A1142" s="231" t="s">
        <v>1103</v>
      </c>
      <c r="B1142" s="232" t="s">
        <v>1104</v>
      </c>
      <c r="C1142" s="233" t="s">
        <v>1355</v>
      </c>
      <c r="D1142" s="236" t="s">
        <v>1356</v>
      </c>
      <c r="E1142" s="235">
        <v>88849</v>
      </c>
      <c r="F1142" s="235">
        <v>88849</v>
      </c>
    </row>
    <row r="1143" ht="28" customHeight="1" spans="1:6">
      <c r="A1143" s="231" t="s">
        <v>1147</v>
      </c>
      <c r="B1143" s="232" t="s">
        <v>1148</v>
      </c>
      <c r="C1143" s="233" t="s">
        <v>1355</v>
      </c>
      <c r="D1143" s="236" t="s">
        <v>1356</v>
      </c>
      <c r="E1143" s="235">
        <v>969216</v>
      </c>
      <c r="F1143" s="235">
        <v>969216</v>
      </c>
    </row>
    <row r="1144" ht="28" customHeight="1" spans="1:6">
      <c r="A1144" s="231" t="s">
        <v>1105</v>
      </c>
      <c r="B1144" s="232" t="s">
        <v>1106</v>
      </c>
      <c r="C1144" s="233" t="s">
        <v>1355</v>
      </c>
      <c r="D1144" s="236" t="s">
        <v>1356</v>
      </c>
      <c r="E1144" s="235">
        <v>1031177</v>
      </c>
      <c r="F1144" s="235">
        <v>1031177</v>
      </c>
    </row>
    <row r="1145" ht="28" customHeight="1" spans="1:6">
      <c r="A1145" s="231" t="s">
        <v>1107</v>
      </c>
      <c r="B1145" s="232" t="s">
        <v>1108</v>
      </c>
      <c r="C1145" s="233" t="s">
        <v>1355</v>
      </c>
      <c r="D1145" s="236" t="s">
        <v>1356</v>
      </c>
      <c r="E1145" s="235">
        <v>309353</v>
      </c>
      <c r="F1145" s="235">
        <v>309353</v>
      </c>
    </row>
    <row r="1146" ht="28" customHeight="1" spans="1:6">
      <c r="A1146" s="231" t="s">
        <v>1109</v>
      </c>
      <c r="B1146" s="232" t="s">
        <v>1110</v>
      </c>
      <c r="C1146" s="233" t="s">
        <v>1355</v>
      </c>
      <c r="D1146" s="236" t="s">
        <v>1356</v>
      </c>
      <c r="E1146" s="235">
        <v>106712</v>
      </c>
      <c r="F1146" s="235">
        <v>106712</v>
      </c>
    </row>
    <row r="1147" ht="28" customHeight="1" spans="1:6">
      <c r="A1147" s="231" t="s">
        <v>1111</v>
      </c>
      <c r="B1147" s="232" t="s">
        <v>1112</v>
      </c>
      <c r="C1147" s="233" t="s">
        <v>1355</v>
      </c>
      <c r="D1147" s="236" t="s">
        <v>1356</v>
      </c>
      <c r="E1147" s="235">
        <v>515588</v>
      </c>
      <c r="F1147" s="235">
        <v>515588</v>
      </c>
    </row>
    <row r="1148" ht="28" customHeight="1" spans="1:6">
      <c r="A1148" s="231" t="s">
        <v>1115</v>
      </c>
      <c r="B1148" s="232" t="s">
        <v>1116</v>
      </c>
      <c r="C1148" s="233"/>
      <c r="D1148" s="236"/>
      <c r="E1148" s="235">
        <v>461857</v>
      </c>
      <c r="F1148" s="235">
        <v>461857</v>
      </c>
    </row>
    <row r="1149" ht="28" customHeight="1" spans="1:6">
      <c r="A1149" s="231" t="s">
        <v>1117</v>
      </c>
      <c r="B1149" s="232" t="s">
        <v>1118</v>
      </c>
      <c r="C1149" s="233" t="s">
        <v>1355</v>
      </c>
      <c r="D1149" s="236" t="s">
        <v>1356</v>
      </c>
      <c r="E1149" s="235">
        <v>30000</v>
      </c>
      <c r="F1149" s="235">
        <v>30000</v>
      </c>
    </row>
    <row r="1150" ht="28" customHeight="1" spans="1:6">
      <c r="A1150" s="231" t="s">
        <v>1119</v>
      </c>
      <c r="B1150" s="232" t="s">
        <v>1120</v>
      </c>
      <c r="C1150" s="233" t="s">
        <v>1355</v>
      </c>
      <c r="D1150" s="236" t="s">
        <v>1356</v>
      </c>
      <c r="E1150" s="235">
        <v>20000</v>
      </c>
      <c r="F1150" s="235">
        <v>20000</v>
      </c>
    </row>
    <row r="1151" ht="28" customHeight="1" spans="1:6">
      <c r="A1151" s="231" t="s">
        <v>1191</v>
      </c>
      <c r="B1151" s="232" t="s">
        <v>1192</v>
      </c>
      <c r="C1151" s="233" t="s">
        <v>1355</v>
      </c>
      <c r="D1151" s="236" t="s">
        <v>1356</v>
      </c>
      <c r="E1151" s="235">
        <v>1000</v>
      </c>
      <c r="F1151" s="235">
        <v>1000</v>
      </c>
    </row>
    <row r="1152" ht="28" customHeight="1" spans="1:6">
      <c r="A1152" s="231" t="s">
        <v>1224</v>
      </c>
      <c r="B1152" s="232" t="s">
        <v>1225</v>
      </c>
      <c r="C1152" s="233" t="s">
        <v>1355</v>
      </c>
      <c r="D1152" s="236" t="s">
        <v>1356</v>
      </c>
      <c r="E1152" s="235">
        <v>4500</v>
      </c>
      <c r="F1152" s="235">
        <v>4500</v>
      </c>
    </row>
    <row r="1153" ht="28" customHeight="1" spans="1:6">
      <c r="A1153" s="231" t="s">
        <v>1149</v>
      </c>
      <c r="B1153" s="232" t="s">
        <v>1150</v>
      </c>
      <c r="C1153" s="233" t="s">
        <v>1355</v>
      </c>
      <c r="D1153" s="236" t="s">
        <v>1356</v>
      </c>
      <c r="E1153" s="235">
        <v>8000</v>
      </c>
      <c r="F1153" s="235">
        <v>8000</v>
      </c>
    </row>
    <row r="1154" ht="28" customHeight="1" spans="1:6">
      <c r="A1154" s="231" t="s">
        <v>1151</v>
      </c>
      <c r="B1154" s="232" t="s">
        <v>1152</v>
      </c>
      <c r="C1154" s="233" t="s">
        <v>1355</v>
      </c>
      <c r="D1154" s="236" t="s">
        <v>1356</v>
      </c>
      <c r="E1154" s="235">
        <v>6000</v>
      </c>
      <c r="F1154" s="235">
        <v>6000</v>
      </c>
    </row>
    <row r="1155" ht="28" customHeight="1" spans="1:6">
      <c r="A1155" s="231" t="s">
        <v>1140</v>
      </c>
      <c r="B1155" s="232" t="s">
        <v>1141</v>
      </c>
      <c r="C1155" s="233" t="s">
        <v>1355</v>
      </c>
      <c r="D1155" s="236" t="s">
        <v>1356</v>
      </c>
      <c r="E1155" s="235">
        <v>10500</v>
      </c>
      <c r="F1155" s="235">
        <v>10500</v>
      </c>
    </row>
    <row r="1156" ht="28" customHeight="1" spans="1:6">
      <c r="A1156" s="231" t="s">
        <v>1142</v>
      </c>
      <c r="B1156" s="232" t="s">
        <v>1143</v>
      </c>
      <c r="C1156" s="233" t="s">
        <v>1355</v>
      </c>
      <c r="D1156" s="236" t="s">
        <v>1356</v>
      </c>
      <c r="E1156" s="235">
        <v>2000</v>
      </c>
      <c r="F1156" s="235">
        <v>2000</v>
      </c>
    </row>
    <row r="1157" ht="28" customHeight="1" spans="1:6">
      <c r="A1157" s="231" t="s">
        <v>1121</v>
      </c>
      <c r="B1157" s="232" t="s">
        <v>1122</v>
      </c>
      <c r="C1157" s="233" t="s">
        <v>1355</v>
      </c>
      <c r="D1157" s="236" t="s">
        <v>1356</v>
      </c>
      <c r="E1157" s="235">
        <v>6500</v>
      </c>
      <c r="F1157" s="235">
        <v>6500</v>
      </c>
    </row>
    <row r="1158" ht="28" customHeight="1" spans="1:6">
      <c r="A1158" s="231" t="s">
        <v>1123</v>
      </c>
      <c r="B1158" s="232" t="s">
        <v>1124</v>
      </c>
      <c r="C1158" s="233" t="s">
        <v>1355</v>
      </c>
      <c r="D1158" s="236" t="s">
        <v>1356</v>
      </c>
      <c r="E1158" s="235">
        <v>17500</v>
      </c>
      <c r="F1158" s="235">
        <v>17500</v>
      </c>
    </row>
    <row r="1159" ht="28" customHeight="1" spans="1:6">
      <c r="A1159" s="231" t="s">
        <v>1204</v>
      </c>
      <c r="B1159" s="232" t="s">
        <v>1205</v>
      </c>
      <c r="C1159" s="233" t="s">
        <v>1355</v>
      </c>
      <c r="D1159" s="236" t="s">
        <v>1356</v>
      </c>
      <c r="E1159" s="235">
        <v>2000</v>
      </c>
      <c r="F1159" s="235">
        <v>2000</v>
      </c>
    </row>
    <row r="1160" ht="28" customHeight="1" spans="1:6">
      <c r="A1160" s="231" t="s">
        <v>1125</v>
      </c>
      <c r="B1160" s="232" t="s">
        <v>1126</v>
      </c>
      <c r="C1160" s="233" t="s">
        <v>1355</v>
      </c>
      <c r="D1160" s="236" t="s">
        <v>1356</v>
      </c>
      <c r="E1160" s="235">
        <v>128897</v>
      </c>
      <c r="F1160" s="235">
        <v>128897</v>
      </c>
    </row>
    <row r="1161" ht="28" customHeight="1" spans="1:6">
      <c r="A1161" s="231" t="s">
        <v>1127</v>
      </c>
      <c r="B1161" s="232" t="s">
        <v>1128</v>
      </c>
      <c r="C1161" s="233" t="s">
        <v>1355</v>
      </c>
      <c r="D1161" s="236" t="s">
        <v>1356</v>
      </c>
      <c r="E1161" s="235">
        <v>18000</v>
      </c>
      <c r="F1161" s="235">
        <v>18000</v>
      </c>
    </row>
    <row r="1162" ht="28" customHeight="1" spans="1:6">
      <c r="A1162" s="231" t="s">
        <v>1129</v>
      </c>
      <c r="B1162" s="232" t="s">
        <v>1130</v>
      </c>
      <c r="C1162" s="233" t="s">
        <v>1355</v>
      </c>
      <c r="D1162" s="236" t="s">
        <v>1356</v>
      </c>
      <c r="E1162" s="235">
        <v>206960</v>
      </c>
      <c r="F1162" s="235">
        <v>206960</v>
      </c>
    </row>
    <row r="1163" ht="28" customHeight="1" spans="1:6">
      <c r="A1163" s="231" t="s">
        <v>1131</v>
      </c>
      <c r="B1163" s="232" t="s">
        <v>1132</v>
      </c>
      <c r="C1163" s="233"/>
      <c r="D1163" s="236"/>
      <c r="E1163" s="235">
        <v>124794</v>
      </c>
      <c r="F1163" s="235">
        <v>124794</v>
      </c>
    </row>
    <row r="1164" ht="28" customHeight="1" spans="1:6">
      <c r="A1164" s="231" t="s">
        <v>1133</v>
      </c>
      <c r="B1164" s="232" t="s">
        <v>1134</v>
      </c>
      <c r="C1164" s="233" t="s">
        <v>1355</v>
      </c>
      <c r="D1164" s="236" t="s">
        <v>1356</v>
      </c>
      <c r="E1164" s="235">
        <v>74634</v>
      </c>
      <c r="F1164" s="235">
        <v>74634</v>
      </c>
    </row>
    <row r="1165" ht="28" customHeight="1" spans="1:6">
      <c r="A1165" s="231" t="s">
        <v>1135</v>
      </c>
      <c r="B1165" s="232" t="s">
        <v>1136</v>
      </c>
      <c r="C1165" s="233" t="s">
        <v>1355</v>
      </c>
      <c r="D1165" s="236" t="s">
        <v>1356</v>
      </c>
      <c r="E1165" s="235">
        <v>50160</v>
      </c>
      <c r="F1165" s="235">
        <v>50160</v>
      </c>
    </row>
    <row r="1166" ht="28" customHeight="1" spans="1:6">
      <c r="A1166" s="231"/>
      <c r="B1166" s="232"/>
      <c r="C1166" s="233" t="s">
        <v>1357</v>
      </c>
      <c r="D1166" s="236"/>
      <c r="E1166" s="235">
        <v>3069064</v>
      </c>
      <c r="F1166" s="235">
        <v>3069064</v>
      </c>
    </row>
    <row r="1167" ht="28" customHeight="1" spans="1:6">
      <c r="A1167" s="231" t="s">
        <v>1095</v>
      </c>
      <c r="B1167" s="232" t="s">
        <v>1096</v>
      </c>
      <c r="C1167" s="233"/>
      <c r="D1167" s="236"/>
      <c r="E1167" s="235">
        <v>2662703</v>
      </c>
      <c r="F1167" s="235">
        <v>2662703</v>
      </c>
    </row>
    <row r="1168" ht="28" customHeight="1" spans="1:6">
      <c r="A1168" s="231" t="s">
        <v>1097</v>
      </c>
      <c r="B1168" s="232" t="s">
        <v>1098</v>
      </c>
      <c r="C1168" s="233" t="s">
        <v>1358</v>
      </c>
      <c r="D1168" s="236" t="s">
        <v>1359</v>
      </c>
      <c r="E1168" s="235">
        <v>1448844</v>
      </c>
      <c r="F1168" s="235">
        <v>1448844</v>
      </c>
    </row>
    <row r="1169" ht="28" customHeight="1" spans="1:6">
      <c r="A1169" s="231" t="s">
        <v>1101</v>
      </c>
      <c r="B1169" s="232" t="s">
        <v>1102</v>
      </c>
      <c r="C1169" s="233" t="s">
        <v>1358</v>
      </c>
      <c r="D1169" s="236" t="s">
        <v>1359</v>
      </c>
      <c r="E1169" s="235">
        <v>253524</v>
      </c>
      <c r="F1169" s="235">
        <v>253524</v>
      </c>
    </row>
    <row r="1170" ht="28" customHeight="1" spans="1:6">
      <c r="A1170" s="231" t="s">
        <v>1103</v>
      </c>
      <c r="B1170" s="232" t="s">
        <v>1104</v>
      </c>
      <c r="C1170" s="233" t="s">
        <v>1358</v>
      </c>
      <c r="D1170" s="236" t="s">
        <v>1359</v>
      </c>
      <c r="E1170" s="235">
        <v>78716</v>
      </c>
      <c r="F1170" s="235">
        <v>78716</v>
      </c>
    </row>
    <row r="1171" ht="28" customHeight="1" spans="1:6">
      <c r="A1171" s="231" t="s">
        <v>1147</v>
      </c>
      <c r="B1171" s="232" t="s">
        <v>1148</v>
      </c>
      <c r="C1171" s="233" t="s">
        <v>1358</v>
      </c>
      <c r="D1171" s="236" t="s">
        <v>1359</v>
      </c>
      <c r="E1171" s="235">
        <v>184056</v>
      </c>
      <c r="F1171" s="235">
        <v>184056</v>
      </c>
    </row>
    <row r="1172" ht="28" customHeight="1" spans="1:6">
      <c r="A1172" s="231" t="s">
        <v>1105</v>
      </c>
      <c r="B1172" s="232" t="s">
        <v>1106</v>
      </c>
      <c r="C1172" s="233" t="s">
        <v>1358</v>
      </c>
      <c r="D1172" s="236" t="s">
        <v>1359</v>
      </c>
      <c r="E1172" s="235">
        <v>377285</v>
      </c>
      <c r="F1172" s="235">
        <v>377285</v>
      </c>
    </row>
    <row r="1173" ht="28" customHeight="1" spans="1:6">
      <c r="A1173" s="231" t="s">
        <v>1107</v>
      </c>
      <c r="B1173" s="232" t="s">
        <v>1108</v>
      </c>
      <c r="C1173" s="233" t="s">
        <v>1358</v>
      </c>
      <c r="D1173" s="236" t="s">
        <v>1359</v>
      </c>
      <c r="E1173" s="235">
        <v>113185</v>
      </c>
      <c r="F1173" s="235">
        <v>113185</v>
      </c>
    </row>
    <row r="1174" ht="28" customHeight="1" spans="1:6">
      <c r="A1174" s="231" t="s">
        <v>1109</v>
      </c>
      <c r="B1174" s="232" t="s">
        <v>1110</v>
      </c>
      <c r="C1174" s="233" t="s">
        <v>1358</v>
      </c>
      <c r="D1174" s="236" t="s">
        <v>1359</v>
      </c>
      <c r="E1174" s="235">
        <v>18451</v>
      </c>
      <c r="F1174" s="235">
        <v>18451</v>
      </c>
    </row>
    <row r="1175" ht="28" customHeight="1" spans="1:6">
      <c r="A1175" s="231" t="s">
        <v>1111</v>
      </c>
      <c r="B1175" s="232" t="s">
        <v>1112</v>
      </c>
      <c r="C1175" s="233" t="s">
        <v>1358</v>
      </c>
      <c r="D1175" s="236" t="s">
        <v>1359</v>
      </c>
      <c r="E1175" s="235">
        <v>188642</v>
      </c>
      <c r="F1175" s="235">
        <v>188642</v>
      </c>
    </row>
    <row r="1176" ht="28" customHeight="1" spans="1:6">
      <c r="A1176" s="231" t="s">
        <v>1115</v>
      </c>
      <c r="B1176" s="232" t="s">
        <v>1116</v>
      </c>
      <c r="C1176" s="233"/>
      <c r="D1176" s="236"/>
      <c r="E1176" s="235">
        <v>406361</v>
      </c>
      <c r="F1176" s="235">
        <v>406361</v>
      </c>
    </row>
    <row r="1177" ht="28" customHeight="1" spans="1:6">
      <c r="A1177" s="231" t="s">
        <v>1117</v>
      </c>
      <c r="B1177" s="232" t="s">
        <v>1118</v>
      </c>
      <c r="C1177" s="233" t="s">
        <v>1358</v>
      </c>
      <c r="D1177" s="236" t="s">
        <v>1359</v>
      </c>
      <c r="E1177" s="235">
        <v>24000</v>
      </c>
      <c r="F1177" s="235">
        <v>24000</v>
      </c>
    </row>
    <row r="1178" ht="28" customHeight="1" spans="1:6">
      <c r="A1178" s="231" t="s">
        <v>1119</v>
      </c>
      <c r="B1178" s="232" t="s">
        <v>1120</v>
      </c>
      <c r="C1178" s="233" t="s">
        <v>1358</v>
      </c>
      <c r="D1178" s="236" t="s">
        <v>1359</v>
      </c>
      <c r="E1178" s="235">
        <v>20000</v>
      </c>
      <c r="F1178" s="235">
        <v>20000</v>
      </c>
    </row>
    <row r="1179" ht="28" customHeight="1" spans="1:6">
      <c r="A1179" s="231" t="s">
        <v>1199</v>
      </c>
      <c r="B1179" s="232" t="s">
        <v>1200</v>
      </c>
      <c r="C1179" s="233" t="s">
        <v>1358</v>
      </c>
      <c r="D1179" s="236" t="s">
        <v>1359</v>
      </c>
      <c r="E1179" s="235">
        <v>80000</v>
      </c>
      <c r="F1179" s="235">
        <v>80000</v>
      </c>
    </row>
    <row r="1180" ht="28" customHeight="1" spans="1:6">
      <c r="A1180" s="231" t="s">
        <v>1123</v>
      </c>
      <c r="B1180" s="232" t="s">
        <v>1124</v>
      </c>
      <c r="C1180" s="233" t="s">
        <v>1358</v>
      </c>
      <c r="D1180" s="236" t="s">
        <v>1359</v>
      </c>
      <c r="E1180" s="235">
        <v>12000</v>
      </c>
      <c r="F1180" s="235">
        <v>12000</v>
      </c>
    </row>
    <row r="1181" ht="28" customHeight="1" spans="1:6">
      <c r="A1181" s="231" t="s">
        <v>1125</v>
      </c>
      <c r="B1181" s="232" t="s">
        <v>1126</v>
      </c>
      <c r="C1181" s="233" t="s">
        <v>1358</v>
      </c>
      <c r="D1181" s="236" t="s">
        <v>1359</v>
      </c>
      <c r="E1181" s="235">
        <v>47161</v>
      </c>
      <c r="F1181" s="235">
        <v>47161</v>
      </c>
    </row>
    <row r="1182" ht="28" customHeight="1" spans="1:6">
      <c r="A1182" s="231" t="s">
        <v>1127</v>
      </c>
      <c r="B1182" s="232" t="s">
        <v>1128</v>
      </c>
      <c r="C1182" s="233" t="s">
        <v>1358</v>
      </c>
      <c r="D1182" s="236" t="s">
        <v>1359</v>
      </c>
      <c r="E1182" s="235">
        <v>39000</v>
      </c>
      <c r="F1182" s="235">
        <v>39000</v>
      </c>
    </row>
    <row r="1183" ht="28" customHeight="1" spans="1:6">
      <c r="A1183" s="231" t="s">
        <v>1129</v>
      </c>
      <c r="B1183" s="232" t="s">
        <v>1130</v>
      </c>
      <c r="C1183" s="233" t="s">
        <v>1358</v>
      </c>
      <c r="D1183" s="236" t="s">
        <v>1359</v>
      </c>
      <c r="E1183" s="235">
        <v>184200</v>
      </c>
      <c r="F1183" s="235">
        <v>184200</v>
      </c>
    </row>
    <row r="1184" ht="28" customHeight="1" spans="1:6">
      <c r="A1184" s="231"/>
      <c r="B1184" s="232"/>
      <c r="C1184" s="233" t="s">
        <v>1360</v>
      </c>
      <c r="D1184" s="236"/>
      <c r="E1184" s="235">
        <v>131341854</v>
      </c>
      <c r="F1184" s="235">
        <v>130991854</v>
      </c>
    </row>
    <row r="1185" ht="28" customHeight="1" spans="1:6">
      <c r="A1185" s="231" t="s">
        <v>1095</v>
      </c>
      <c r="B1185" s="232" t="s">
        <v>1096</v>
      </c>
      <c r="C1185" s="233"/>
      <c r="D1185" s="236"/>
      <c r="E1185" s="235">
        <v>122821748</v>
      </c>
      <c r="F1185" s="235">
        <v>122821748</v>
      </c>
    </row>
    <row r="1186" ht="28" customHeight="1" spans="1:6">
      <c r="A1186" s="231" t="s">
        <v>1097</v>
      </c>
      <c r="B1186" s="232" t="s">
        <v>1098</v>
      </c>
      <c r="C1186" s="233" t="s">
        <v>1361</v>
      </c>
      <c r="D1186" s="236" t="s">
        <v>1362</v>
      </c>
      <c r="E1186" s="235">
        <v>72484052</v>
      </c>
      <c r="F1186" s="235">
        <v>72484052</v>
      </c>
    </row>
    <row r="1187" ht="28" customHeight="1" spans="1:6">
      <c r="A1187" s="231" t="s">
        <v>1101</v>
      </c>
      <c r="B1187" s="232" t="s">
        <v>1102</v>
      </c>
      <c r="C1187" s="233" t="s">
        <v>1361</v>
      </c>
      <c r="D1187" s="236" t="s">
        <v>1362</v>
      </c>
      <c r="E1187" s="235">
        <v>5071344</v>
      </c>
      <c r="F1187" s="235">
        <v>5071344</v>
      </c>
    </row>
    <row r="1188" ht="28" customHeight="1" spans="1:6">
      <c r="A1188" s="231" t="s">
        <v>1103</v>
      </c>
      <c r="B1188" s="232" t="s">
        <v>1104</v>
      </c>
      <c r="C1188" s="233" t="s">
        <v>1361</v>
      </c>
      <c r="D1188" s="236" t="s">
        <v>1362</v>
      </c>
      <c r="E1188" s="235">
        <v>314641</v>
      </c>
      <c r="F1188" s="235">
        <v>314641</v>
      </c>
    </row>
    <row r="1189" ht="28" customHeight="1" spans="1:6">
      <c r="A1189" s="231" t="s">
        <v>1147</v>
      </c>
      <c r="B1189" s="232" t="s">
        <v>1148</v>
      </c>
      <c r="C1189" s="233" t="s">
        <v>1361</v>
      </c>
      <c r="D1189" s="236" t="s">
        <v>1362</v>
      </c>
      <c r="E1189" s="235">
        <v>22597236</v>
      </c>
      <c r="F1189" s="235">
        <v>22597236</v>
      </c>
    </row>
    <row r="1190" ht="28" customHeight="1" spans="1:6">
      <c r="A1190" s="231" t="s">
        <v>1105</v>
      </c>
      <c r="B1190" s="232" t="s">
        <v>1106</v>
      </c>
      <c r="C1190" s="233" t="s">
        <v>1361</v>
      </c>
      <c r="D1190" s="236" t="s">
        <v>1362</v>
      </c>
      <c r="E1190" s="235">
        <v>15213463</v>
      </c>
      <c r="F1190" s="235">
        <v>15213463</v>
      </c>
    </row>
    <row r="1191" ht="28" customHeight="1" spans="1:6">
      <c r="A1191" s="231" t="s">
        <v>1107</v>
      </c>
      <c r="B1191" s="232" t="s">
        <v>1108</v>
      </c>
      <c r="C1191" s="233" t="s">
        <v>1361</v>
      </c>
      <c r="D1191" s="236" t="s">
        <v>1362</v>
      </c>
      <c r="E1191" s="235">
        <v>4564039</v>
      </c>
      <c r="F1191" s="235">
        <v>4564039</v>
      </c>
    </row>
    <row r="1192" ht="28" customHeight="1" spans="1:6">
      <c r="A1192" s="231" t="s">
        <v>1109</v>
      </c>
      <c r="B1192" s="232" t="s">
        <v>1110</v>
      </c>
      <c r="C1192" s="233" t="s">
        <v>1361</v>
      </c>
      <c r="D1192" s="236" t="s">
        <v>1362</v>
      </c>
      <c r="E1192" s="235">
        <v>1077938</v>
      </c>
      <c r="F1192" s="235">
        <v>1077938</v>
      </c>
    </row>
    <row r="1193" ht="28" customHeight="1" spans="1:6">
      <c r="A1193" s="231" t="s">
        <v>1111</v>
      </c>
      <c r="B1193" s="232" t="s">
        <v>1112</v>
      </c>
      <c r="C1193" s="233" t="s">
        <v>1361</v>
      </c>
      <c r="D1193" s="236" t="s">
        <v>1362</v>
      </c>
      <c r="E1193" s="235">
        <v>1499035</v>
      </c>
      <c r="F1193" s="235">
        <v>1499035</v>
      </c>
    </row>
    <row r="1194" ht="28" customHeight="1" spans="1:6">
      <c r="A1194" s="231" t="s">
        <v>1115</v>
      </c>
      <c r="B1194" s="232" t="s">
        <v>1116</v>
      </c>
      <c r="C1194" s="233"/>
      <c r="D1194" s="236"/>
      <c r="E1194" s="235">
        <v>1819679</v>
      </c>
      <c r="F1194" s="235">
        <v>1469679</v>
      </c>
    </row>
    <row r="1195" ht="28" customHeight="1" spans="1:6">
      <c r="A1195" s="231" t="s">
        <v>1117</v>
      </c>
      <c r="B1195" s="232" t="s">
        <v>1118</v>
      </c>
      <c r="C1195" s="233" t="s">
        <v>1361</v>
      </c>
      <c r="D1195" s="236" t="s">
        <v>1362</v>
      </c>
      <c r="E1195" s="235">
        <v>325320</v>
      </c>
      <c r="F1195" s="235">
        <v>185320</v>
      </c>
    </row>
    <row r="1196" ht="28" customHeight="1" spans="1:6">
      <c r="A1196" s="231" t="s">
        <v>1119</v>
      </c>
      <c r="B1196" s="232" t="s">
        <v>1120</v>
      </c>
      <c r="C1196" s="233" t="s">
        <v>1361</v>
      </c>
      <c r="D1196" s="236" t="s">
        <v>1362</v>
      </c>
      <c r="E1196" s="235">
        <v>15000</v>
      </c>
      <c r="F1196" s="235">
        <v>15000</v>
      </c>
    </row>
    <row r="1197" ht="28" customHeight="1" spans="1:6">
      <c r="A1197" s="231" t="s">
        <v>1191</v>
      </c>
      <c r="B1197" s="232" t="s">
        <v>1192</v>
      </c>
      <c r="C1197" s="233" t="s">
        <v>1361</v>
      </c>
      <c r="D1197" s="236" t="s">
        <v>1362</v>
      </c>
      <c r="E1197" s="235">
        <v>2000</v>
      </c>
      <c r="F1197" s="235">
        <v>2000</v>
      </c>
    </row>
    <row r="1198" ht="28" customHeight="1" spans="1:6">
      <c r="A1198" s="231" t="s">
        <v>1224</v>
      </c>
      <c r="B1198" s="232" t="s">
        <v>1225</v>
      </c>
      <c r="C1198" s="233" t="s">
        <v>1361</v>
      </c>
      <c r="D1198" s="236" t="s">
        <v>1362</v>
      </c>
      <c r="E1198" s="235">
        <v>20000</v>
      </c>
      <c r="F1198" s="235">
        <v>10000</v>
      </c>
    </row>
    <row r="1199" ht="28" customHeight="1" spans="1:6">
      <c r="A1199" s="231" t="s">
        <v>1149</v>
      </c>
      <c r="B1199" s="232" t="s">
        <v>1150</v>
      </c>
      <c r="C1199" s="233" t="s">
        <v>1361</v>
      </c>
      <c r="D1199" s="236" t="s">
        <v>1362</v>
      </c>
      <c r="E1199" s="235">
        <v>70000</v>
      </c>
      <c r="F1199" s="235">
        <v>20000</v>
      </c>
    </row>
    <row r="1200" ht="28" customHeight="1" spans="1:6">
      <c r="A1200" s="231" t="s">
        <v>1151</v>
      </c>
      <c r="B1200" s="232" t="s">
        <v>1152</v>
      </c>
      <c r="C1200" s="233" t="s">
        <v>1361</v>
      </c>
      <c r="D1200" s="236" t="s">
        <v>1362</v>
      </c>
      <c r="E1200" s="235">
        <v>20000</v>
      </c>
      <c r="F1200" s="235">
        <v>5000</v>
      </c>
    </row>
    <row r="1201" ht="28" customHeight="1" spans="1:6">
      <c r="A1201" s="231" t="s">
        <v>1140</v>
      </c>
      <c r="B1201" s="232" t="s">
        <v>1141</v>
      </c>
      <c r="C1201" s="233" t="s">
        <v>1361</v>
      </c>
      <c r="D1201" s="236" t="s">
        <v>1362</v>
      </c>
      <c r="E1201" s="235">
        <v>10000</v>
      </c>
      <c r="F1201" s="235">
        <v>10000</v>
      </c>
    </row>
    <row r="1202" ht="28" customHeight="1" spans="1:6">
      <c r="A1202" s="231" t="s">
        <v>1121</v>
      </c>
      <c r="B1202" s="232" t="s">
        <v>1122</v>
      </c>
      <c r="C1202" s="233" t="s">
        <v>1361</v>
      </c>
      <c r="D1202" s="236" t="s">
        <v>1362</v>
      </c>
      <c r="E1202" s="235">
        <v>3000</v>
      </c>
      <c r="F1202" s="235">
        <v>3000</v>
      </c>
    </row>
    <row r="1203" ht="28" customHeight="1" spans="1:6">
      <c r="A1203" s="231" t="s">
        <v>1123</v>
      </c>
      <c r="B1203" s="232" t="s">
        <v>1124</v>
      </c>
      <c r="C1203" s="233" t="s">
        <v>1361</v>
      </c>
      <c r="D1203" s="236" t="s">
        <v>1362</v>
      </c>
      <c r="E1203" s="235">
        <v>45000</v>
      </c>
      <c r="F1203" s="235">
        <v>40000</v>
      </c>
    </row>
    <row r="1204" ht="28" customHeight="1" spans="1:6">
      <c r="A1204" s="231" t="s">
        <v>1125</v>
      </c>
      <c r="B1204" s="232" t="s">
        <v>1126</v>
      </c>
      <c r="C1204" s="233" t="s">
        <v>1361</v>
      </c>
      <c r="D1204" s="236" t="s">
        <v>1362</v>
      </c>
      <c r="E1204" s="235">
        <v>374759</v>
      </c>
      <c r="F1204" s="235">
        <v>374759</v>
      </c>
    </row>
    <row r="1205" ht="28" customHeight="1" spans="1:6">
      <c r="A1205" s="231" t="s">
        <v>1127</v>
      </c>
      <c r="B1205" s="232" t="s">
        <v>1128</v>
      </c>
      <c r="C1205" s="233" t="s">
        <v>1361</v>
      </c>
      <c r="D1205" s="236" t="s">
        <v>1362</v>
      </c>
      <c r="E1205" s="235">
        <v>130000</v>
      </c>
      <c r="F1205" s="235">
        <v>0</v>
      </c>
    </row>
    <row r="1206" ht="28" customHeight="1" spans="1:6">
      <c r="A1206" s="231" t="s">
        <v>1129</v>
      </c>
      <c r="B1206" s="232" t="s">
        <v>1130</v>
      </c>
      <c r="C1206" s="233" t="s">
        <v>1361</v>
      </c>
      <c r="D1206" s="236" t="s">
        <v>1362</v>
      </c>
      <c r="E1206" s="235">
        <v>804600</v>
      </c>
      <c r="F1206" s="235">
        <v>804600</v>
      </c>
    </row>
    <row r="1207" ht="28" customHeight="1" spans="1:6">
      <c r="A1207" s="231" t="s">
        <v>1131</v>
      </c>
      <c r="B1207" s="232" t="s">
        <v>1132</v>
      </c>
      <c r="C1207" s="233"/>
      <c r="D1207" s="236"/>
      <c r="E1207" s="235">
        <v>6700427</v>
      </c>
      <c r="F1207" s="235">
        <v>6700427</v>
      </c>
    </row>
    <row r="1208" ht="28" customHeight="1" spans="1:6">
      <c r="A1208" s="231" t="s">
        <v>1133</v>
      </c>
      <c r="B1208" s="232" t="s">
        <v>1134</v>
      </c>
      <c r="C1208" s="233" t="s">
        <v>1361</v>
      </c>
      <c r="D1208" s="236" t="s">
        <v>1362</v>
      </c>
      <c r="E1208" s="235">
        <v>448041</v>
      </c>
      <c r="F1208" s="235">
        <v>448041</v>
      </c>
    </row>
    <row r="1209" ht="28" customHeight="1" spans="1:6">
      <c r="A1209" s="231" t="s">
        <v>1363</v>
      </c>
      <c r="B1209" s="232" t="s">
        <v>1364</v>
      </c>
      <c r="C1209" s="233" t="s">
        <v>1361</v>
      </c>
      <c r="D1209" s="236" t="s">
        <v>1362</v>
      </c>
      <c r="E1209" s="235">
        <v>855179</v>
      </c>
      <c r="F1209" s="235">
        <v>855179</v>
      </c>
    </row>
    <row r="1210" ht="28" customHeight="1" spans="1:6">
      <c r="A1210" s="231" t="s">
        <v>1135</v>
      </c>
      <c r="B1210" s="232" t="s">
        <v>1136</v>
      </c>
      <c r="C1210" s="233" t="s">
        <v>1361</v>
      </c>
      <c r="D1210" s="236" t="s">
        <v>1362</v>
      </c>
      <c r="E1210" s="235">
        <v>778464</v>
      </c>
      <c r="F1210" s="235">
        <v>778464</v>
      </c>
    </row>
    <row r="1211" ht="28" customHeight="1" spans="1:6">
      <c r="A1211" s="231" t="s">
        <v>1180</v>
      </c>
      <c r="B1211" s="232" t="s">
        <v>1181</v>
      </c>
      <c r="C1211" s="233" t="s">
        <v>1361</v>
      </c>
      <c r="D1211" s="236" t="s">
        <v>1362</v>
      </c>
      <c r="E1211" s="235">
        <v>4618744</v>
      </c>
      <c r="F1211" s="235">
        <v>4618744</v>
      </c>
    </row>
    <row r="1212" ht="28" customHeight="1" spans="1:6">
      <c r="A1212" s="231"/>
      <c r="B1212" s="232"/>
      <c r="C1212" s="233" t="s">
        <v>1365</v>
      </c>
      <c r="D1212" s="236"/>
      <c r="E1212" s="235">
        <v>10071230</v>
      </c>
      <c r="F1212" s="235">
        <v>9042230</v>
      </c>
    </row>
    <row r="1213" customHeight="1" spans="1:6">
      <c r="A1213" s="231" t="s">
        <v>1095</v>
      </c>
      <c r="B1213" s="232" t="s">
        <v>1096</v>
      </c>
      <c r="C1213" s="233"/>
      <c r="D1213" s="236"/>
      <c r="E1213" s="235">
        <v>8442369</v>
      </c>
      <c r="F1213" s="235">
        <v>8442369</v>
      </c>
    </row>
    <row r="1214" customHeight="1" spans="1:6">
      <c r="A1214" s="231" t="s">
        <v>1097</v>
      </c>
      <c r="B1214" s="232" t="s">
        <v>1098</v>
      </c>
      <c r="C1214" s="233" t="s">
        <v>1366</v>
      </c>
      <c r="D1214" s="236" t="s">
        <v>1367</v>
      </c>
      <c r="E1214" s="235">
        <v>4626420</v>
      </c>
      <c r="F1214" s="235">
        <v>4626420</v>
      </c>
    </row>
    <row r="1215" customHeight="1" spans="1:6">
      <c r="A1215" s="231" t="s">
        <v>1101</v>
      </c>
      <c r="B1215" s="232" t="s">
        <v>1102</v>
      </c>
      <c r="C1215" s="233" t="s">
        <v>1366</v>
      </c>
      <c r="D1215" s="236" t="s">
        <v>1367</v>
      </c>
      <c r="E1215" s="235">
        <v>297000</v>
      </c>
      <c r="F1215" s="235">
        <v>297000</v>
      </c>
    </row>
    <row r="1216" customHeight="1" spans="1:6">
      <c r="A1216" s="231" t="s">
        <v>1103</v>
      </c>
      <c r="B1216" s="232" t="s">
        <v>1104</v>
      </c>
      <c r="C1216" s="233" t="s">
        <v>1366</v>
      </c>
      <c r="D1216" s="236" t="s">
        <v>1367</v>
      </c>
      <c r="E1216" s="235">
        <v>78350</v>
      </c>
      <c r="F1216" s="235">
        <v>78350</v>
      </c>
    </row>
    <row r="1217" customHeight="1" spans="1:6">
      <c r="A1217" s="231" t="s">
        <v>1147</v>
      </c>
      <c r="B1217" s="232" t="s">
        <v>1148</v>
      </c>
      <c r="C1217" s="233" t="s">
        <v>1366</v>
      </c>
      <c r="D1217" s="236" t="s">
        <v>1367</v>
      </c>
      <c r="E1217" s="235">
        <v>1203972</v>
      </c>
      <c r="F1217" s="235">
        <v>1203972</v>
      </c>
    </row>
    <row r="1218" customHeight="1" spans="1:6">
      <c r="A1218" s="231" t="s">
        <v>1105</v>
      </c>
      <c r="B1218" s="232" t="s">
        <v>1106</v>
      </c>
      <c r="C1218" s="233" t="s">
        <v>1366</v>
      </c>
      <c r="D1218" s="236" t="s">
        <v>1367</v>
      </c>
      <c r="E1218" s="235">
        <v>1225478</v>
      </c>
      <c r="F1218" s="235">
        <v>1225478</v>
      </c>
    </row>
    <row r="1219" customHeight="1" spans="1:6">
      <c r="A1219" s="231" t="s">
        <v>1107</v>
      </c>
      <c r="B1219" s="232" t="s">
        <v>1108</v>
      </c>
      <c r="C1219" s="233" t="s">
        <v>1366</v>
      </c>
      <c r="D1219" s="236" t="s">
        <v>1367</v>
      </c>
      <c r="E1219" s="235">
        <v>367644</v>
      </c>
      <c r="F1219" s="235">
        <v>367644</v>
      </c>
    </row>
    <row r="1220" customHeight="1" spans="1:6">
      <c r="A1220" s="231" t="s">
        <v>1109</v>
      </c>
      <c r="B1220" s="232" t="s">
        <v>1110</v>
      </c>
      <c r="C1220" s="233" t="s">
        <v>1366</v>
      </c>
      <c r="D1220" s="236" t="s">
        <v>1367</v>
      </c>
      <c r="E1220" s="235">
        <v>30766</v>
      </c>
      <c r="F1220" s="235">
        <v>30766</v>
      </c>
    </row>
    <row r="1221" customHeight="1" spans="1:6">
      <c r="A1221" s="231" t="s">
        <v>1111</v>
      </c>
      <c r="B1221" s="232" t="s">
        <v>1112</v>
      </c>
      <c r="C1221" s="233" t="s">
        <v>1366</v>
      </c>
      <c r="D1221" s="236" t="s">
        <v>1367</v>
      </c>
      <c r="E1221" s="235">
        <v>612739</v>
      </c>
      <c r="F1221" s="235">
        <v>612739</v>
      </c>
    </row>
    <row r="1222" customHeight="1" spans="1:6">
      <c r="A1222" s="231" t="s">
        <v>1115</v>
      </c>
      <c r="B1222" s="232" t="s">
        <v>1116</v>
      </c>
      <c r="C1222" s="233"/>
      <c r="D1222" s="236"/>
      <c r="E1222" s="235">
        <v>1612445</v>
      </c>
      <c r="F1222" s="235">
        <v>583445</v>
      </c>
    </row>
    <row r="1223" customHeight="1" spans="1:6">
      <c r="A1223" s="231" t="s">
        <v>1117</v>
      </c>
      <c r="B1223" s="232" t="s">
        <v>1118</v>
      </c>
      <c r="C1223" s="233" t="s">
        <v>1366</v>
      </c>
      <c r="D1223" s="236" t="s">
        <v>1367</v>
      </c>
      <c r="E1223" s="235">
        <v>254700</v>
      </c>
      <c r="F1223" s="235">
        <v>186700</v>
      </c>
    </row>
    <row r="1224" customHeight="1" spans="1:6">
      <c r="A1224" s="231" t="s">
        <v>1149</v>
      </c>
      <c r="B1224" s="232" t="s">
        <v>1150</v>
      </c>
      <c r="C1224" s="233" t="s">
        <v>1366</v>
      </c>
      <c r="D1224" s="236" t="s">
        <v>1367</v>
      </c>
      <c r="E1224" s="235">
        <v>80000</v>
      </c>
      <c r="F1224" s="235">
        <v>0</v>
      </c>
    </row>
    <row r="1225" customHeight="1" spans="1:6">
      <c r="A1225" s="231" t="s">
        <v>1151</v>
      </c>
      <c r="B1225" s="232" t="s">
        <v>1152</v>
      </c>
      <c r="C1225" s="233" t="s">
        <v>1366</v>
      </c>
      <c r="D1225" s="236" t="s">
        <v>1367</v>
      </c>
      <c r="E1225" s="235">
        <v>19000</v>
      </c>
      <c r="F1225" s="235">
        <v>0</v>
      </c>
    </row>
    <row r="1226" customHeight="1" spans="1:6">
      <c r="A1226" s="231" t="s">
        <v>1142</v>
      </c>
      <c r="B1226" s="232" t="s">
        <v>1143</v>
      </c>
      <c r="C1226" s="233" t="s">
        <v>1366</v>
      </c>
      <c r="D1226" s="236" t="s">
        <v>1367</v>
      </c>
      <c r="E1226" s="235">
        <v>40000</v>
      </c>
      <c r="F1226" s="235">
        <v>0</v>
      </c>
    </row>
    <row r="1227" customHeight="1" spans="1:6">
      <c r="A1227" s="231" t="s">
        <v>1121</v>
      </c>
      <c r="B1227" s="232" t="s">
        <v>1122</v>
      </c>
      <c r="C1227" s="233" t="s">
        <v>1366</v>
      </c>
      <c r="D1227" s="236" t="s">
        <v>1367</v>
      </c>
      <c r="E1227" s="235">
        <v>82000</v>
      </c>
      <c r="F1227" s="235">
        <v>0</v>
      </c>
    </row>
    <row r="1228" customHeight="1" spans="1:6">
      <c r="A1228" s="231" t="s">
        <v>1123</v>
      </c>
      <c r="B1228" s="232" t="s">
        <v>1124</v>
      </c>
      <c r="C1228" s="233" t="s">
        <v>1366</v>
      </c>
      <c r="D1228" s="236" t="s">
        <v>1367</v>
      </c>
      <c r="E1228" s="235">
        <v>40000</v>
      </c>
      <c r="F1228" s="235">
        <v>0</v>
      </c>
    </row>
    <row r="1229" customHeight="1" spans="1:6">
      <c r="A1229" s="231" t="s">
        <v>1204</v>
      </c>
      <c r="B1229" s="232" t="s">
        <v>1205</v>
      </c>
      <c r="C1229" s="233" t="s">
        <v>1366</v>
      </c>
      <c r="D1229" s="236" t="s">
        <v>1367</v>
      </c>
      <c r="E1229" s="235">
        <v>70000</v>
      </c>
      <c r="F1229" s="235">
        <v>0</v>
      </c>
    </row>
    <row r="1230" customHeight="1" spans="1:6">
      <c r="A1230" s="231" t="s">
        <v>1125</v>
      </c>
      <c r="B1230" s="232" t="s">
        <v>1126</v>
      </c>
      <c r="C1230" s="233" t="s">
        <v>1366</v>
      </c>
      <c r="D1230" s="236" t="s">
        <v>1367</v>
      </c>
      <c r="E1230" s="235">
        <v>153185</v>
      </c>
      <c r="F1230" s="235">
        <v>153185</v>
      </c>
    </row>
    <row r="1231" customHeight="1" spans="1:6">
      <c r="A1231" s="231" t="s">
        <v>1127</v>
      </c>
      <c r="B1231" s="232" t="s">
        <v>1128</v>
      </c>
      <c r="C1231" s="233" t="s">
        <v>1366</v>
      </c>
      <c r="D1231" s="236" t="s">
        <v>1367</v>
      </c>
      <c r="E1231" s="235">
        <v>430000</v>
      </c>
      <c r="F1231" s="235">
        <v>0</v>
      </c>
    </row>
    <row r="1232" customHeight="1" spans="1:6">
      <c r="A1232" s="231" t="s">
        <v>1129</v>
      </c>
      <c r="B1232" s="232" t="s">
        <v>1130</v>
      </c>
      <c r="C1232" s="233" t="s">
        <v>1366</v>
      </c>
      <c r="D1232" s="236" t="s">
        <v>1367</v>
      </c>
      <c r="E1232" s="235">
        <v>443560</v>
      </c>
      <c r="F1232" s="235">
        <v>243560</v>
      </c>
    </row>
    <row r="1233" customHeight="1" spans="1:6">
      <c r="A1233" s="231" t="s">
        <v>1131</v>
      </c>
      <c r="B1233" s="232" t="s">
        <v>1132</v>
      </c>
      <c r="C1233" s="233"/>
      <c r="D1233" s="236"/>
      <c r="E1233" s="235">
        <v>16416</v>
      </c>
      <c r="F1233" s="235">
        <v>16416</v>
      </c>
    </row>
    <row r="1234" customHeight="1" spans="1:6">
      <c r="A1234" s="231" t="s">
        <v>1135</v>
      </c>
      <c r="B1234" s="232" t="s">
        <v>1136</v>
      </c>
      <c r="C1234" s="233" t="s">
        <v>1366</v>
      </c>
      <c r="D1234" s="236" t="s">
        <v>1367</v>
      </c>
      <c r="E1234" s="235">
        <v>16416</v>
      </c>
      <c r="F1234" s="235">
        <v>16416</v>
      </c>
    </row>
    <row r="1235" customHeight="1" spans="1:6">
      <c r="A1235" s="231"/>
      <c r="B1235" s="232"/>
      <c r="C1235" s="233" t="s">
        <v>1368</v>
      </c>
      <c r="D1235" s="236"/>
      <c r="E1235" s="235">
        <v>10645866</v>
      </c>
      <c r="F1235" s="235">
        <v>10575866</v>
      </c>
    </row>
    <row r="1236" customHeight="1" spans="1:6">
      <c r="A1236" s="231" t="s">
        <v>1095</v>
      </c>
      <c r="B1236" s="232" t="s">
        <v>1096</v>
      </c>
      <c r="C1236" s="233"/>
      <c r="D1236" s="236"/>
      <c r="E1236" s="235">
        <v>9691686</v>
      </c>
      <c r="F1236" s="235">
        <v>9691686</v>
      </c>
    </row>
    <row r="1237" customHeight="1" spans="1:6">
      <c r="A1237" s="231" t="s">
        <v>1097</v>
      </c>
      <c r="B1237" s="232" t="s">
        <v>1098</v>
      </c>
      <c r="C1237" s="233" t="s">
        <v>1369</v>
      </c>
      <c r="D1237" s="236" t="s">
        <v>1370</v>
      </c>
      <c r="E1237" s="235">
        <v>5454528</v>
      </c>
      <c r="F1237" s="235">
        <v>5454528</v>
      </c>
    </row>
    <row r="1238" customHeight="1" spans="1:6">
      <c r="A1238" s="231" t="s">
        <v>1101</v>
      </c>
      <c r="B1238" s="232" t="s">
        <v>1102</v>
      </c>
      <c r="C1238" s="233" t="s">
        <v>1369</v>
      </c>
      <c r="D1238" s="236" t="s">
        <v>1370</v>
      </c>
      <c r="E1238" s="235">
        <v>1391496</v>
      </c>
      <c r="F1238" s="235">
        <v>1391496</v>
      </c>
    </row>
    <row r="1239" customHeight="1" spans="1:6">
      <c r="A1239" s="231" t="s">
        <v>1103</v>
      </c>
      <c r="B1239" s="232" t="s">
        <v>1104</v>
      </c>
      <c r="C1239" s="233" t="s">
        <v>1369</v>
      </c>
      <c r="D1239" s="236" t="s">
        <v>1370</v>
      </c>
      <c r="E1239" s="235">
        <v>196182</v>
      </c>
      <c r="F1239" s="235">
        <v>196182</v>
      </c>
    </row>
    <row r="1240" customHeight="1" spans="1:6">
      <c r="A1240" s="231" t="s">
        <v>1147</v>
      </c>
      <c r="B1240" s="232" t="s">
        <v>1148</v>
      </c>
      <c r="C1240" s="233" t="s">
        <v>1369</v>
      </c>
      <c r="D1240" s="236" t="s">
        <v>1370</v>
      </c>
      <c r="E1240" s="235">
        <v>46608</v>
      </c>
      <c r="F1240" s="235">
        <v>46608</v>
      </c>
    </row>
    <row r="1241" customHeight="1" spans="1:6">
      <c r="A1241" s="231" t="s">
        <v>1105</v>
      </c>
      <c r="B1241" s="232" t="s">
        <v>1106</v>
      </c>
      <c r="C1241" s="233" t="s">
        <v>1369</v>
      </c>
      <c r="D1241" s="236" t="s">
        <v>1370</v>
      </c>
      <c r="E1241" s="235">
        <v>1378526</v>
      </c>
      <c r="F1241" s="235">
        <v>1378526</v>
      </c>
    </row>
    <row r="1242" customHeight="1" spans="1:6">
      <c r="A1242" s="231" t="s">
        <v>1107</v>
      </c>
      <c r="B1242" s="232" t="s">
        <v>1108</v>
      </c>
      <c r="C1242" s="233" t="s">
        <v>1369</v>
      </c>
      <c r="D1242" s="236" t="s">
        <v>1370</v>
      </c>
      <c r="E1242" s="235">
        <v>413558</v>
      </c>
      <c r="F1242" s="235">
        <v>413558</v>
      </c>
    </row>
    <row r="1243" customHeight="1" spans="1:6">
      <c r="A1243" s="231" t="s">
        <v>1109</v>
      </c>
      <c r="B1243" s="232" t="s">
        <v>1110</v>
      </c>
      <c r="C1243" s="233" t="s">
        <v>1369</v>
      </c>
      <c r="D1243" s="236" t="s">
        <v>1370</v>
      </c>
      <c r="E1243" s="235">
        <v>121524</v>
      </c>
      <c r="F1243" s="235">
        <v>121524</v>
      </c>
    </row>
    <row r="1244" customHeight="1" spans="1:6">
      <c r="A1244" s="231" t="s">
        <v>1111</v>
      </c>
      <c r="B1244" s="232" t="s">
        <v>1112</v>
      </c>
      <c r="C1244" s="233" t="s">
        <v>1369</v>
      </c>
      <c r="D1244" s="236" t="s">
        <v>1370</v>
      </c>
      <c r="E1244" s="235">
        <v>689263</v>
      </c>
      <c r="F1244" s="235">
        <v>689263</v>
      </c>
    </row>
    <row r="1245" customHeight="1" spans="1:6">
      <c r="A1245" s="231" t="s">
        <v>1115</v>
      </c>
      <c r="B1245" s="232" t="s">
        <v>1116</v>
      </c>
      <c r="C1245" s="233"/>
      <c r="D1245" s="236"/>
      <c r="E1245" s="235">
        <v>888516</v>
      </c>
      <c r="F1245" s="235">
        <v>818516</v>
      </c>
    </row>
    <row r="1246" customHeight="1" spans="1:6">
      <c r="A1246" s="231" t="s">
        <v>1117</v>
      </c>
      <c r="B1246" s="232" t="s">
        <v>1118</v>
      </c>
      <c r="C1246" s="233" t="s">
        <v>1369</v>
      </c>
      <c r="D1246" s="236" t="s">
        <v>1370</v>
      </c>
      <c r="E1246" s="235">
        <v>90000</v>
      </c>
      <c r="F1246" s="235">
        <v>60000</v>
      </c>
    </row>
    <row r="1247" customHeight="1" spans="1:6">
      <c r="A1247" s="231" t="s">
        <v>1119</v>
      </c>
      <c r="B1247" s="232" t="s">
        <v>1120</v>
      </c>
      <c r="C1247" s="233" t="s">
        <v>1369</v>
      </c>
      <c r="D1247" s="236" t="s">
        <v>1370</v>
      </c>
      <c r="E1247" s="235">
        <v>20000</v>
      </c>
      <c r="F1247" s="235">
        <v>20000</v>
      </c>
    </row>
    <row r="1248" customHeight="1" spans="1:6">
      <c r="A1248" s="231" t="s">
        <v>1224</v>
      </c>
      <c r="B1248" s="232" t="s">
        <v>1225</v>
      </c>
      <c r="C1248" s="233" t="s">
        <v>1369</v>
      </c>
      <c r="D1248" s="236" t="s">
        <v>1370</v>
      </c>
      <c r="E1248" s="235">
        <v>7300</v>
      </c>
      <c r="F1248" s="235">
        <v>7300</v>
      </c>
    </row>
    <row r="1249" customHeight="1" spans="1:6">
      <c r="A1249" s="231" t="s">
        <v>1149</v>
      </c>
      <c r="B1249" s="232" t="s">
        <v>1150</v>
      </c>
      <c r="C1249" s="233" t="s">
        <v>1369</v>
      </c>
      <c r="D1249" s="236" t="s">
        <v>1370</v>
      </c>
      <c r="E1249" s="235">
        <v>20000</v>
      </c>
      <c r="F1249" s="235">
        <v>20000</v>
      </c>
    </row>
    <row r="1250" customHeight="1" spans="1:6">
      <c r="A1250" s="231" t="s">
        <v>1151</v>
      </c>
      <c r="B1250" s="232" t="s">
        <v>1152</v>
      </c>
      <c r="C1250" s="233" t="s">
        <v>1369</v>
      </c>
      <c r="D1250" s="236" t="s">
        <v>1370</v>
      </c>
      <c r="E1250" s="235">
        <v>10000</v>
      </c>
      <c r="F1250" s="235">
        <v>10000</v>
      </c>
    </row>
    <row r="1251" customHeight="1" spans="1:6">
      <c r="A1251" s="231" t="s">
        <v>1140</v>
      </c>
      <c r="B1251" s="232" t="s">
        <v>1141</v>
      </c>
      <c r="C1251" s="233" t="s">
        <v>1369</v>
      </c>
      <c r="D1251" s="236" t="s">
        <v>1370</v>
      </c>
      <c r="E1251" s="235">
        <v>112000</v>
      </c>
      <c r="F1251" s="235">
        <v>72000</v>
      </c>
    </row>
    <row r="1252" customHeight="1" spans="1:6">
      <c r="A1252" s="231" t="s">
        <v>1121</v>
      </c>
      <c r="B1252" s="232" t="s">
        <v>1122</v>
      </c>
      <c r="C1252" s="233" t="s">
        <v>1369</v>
      </c>
      <c r="D1252" s="236" t="s">
        <v>1370</v>
      </c>
      <c r="E1252" s="235">
        <v>2000</v>
      </c>
      <c r="F1252" s="235">
        <v>2000</v>
      </c>
    </row>
    <row r="1253" customHeight="1" spans="1:6">
      <c r="A1253" s="231" t="s">
        <v>1123</v>
      </c>
      <c r="B1253" s="232" t="s">
        <v>1124</v>
      </c>
      <c r="C1253" s="233" t="s">
        <v>1369</v>
      </c>
      <c r="D1253" s="236" t="s">
        <v>1370</v>
      </c>
      <c r="E1253" s="235">
        <v>700</v>
      </c>
      <c r="F1253" s="235">
        <v>700</v>
      </c>
    </row>
    <row r="1254" customHeight="1" spans="1:6">
      <c r="A1254" s="231" t="s">
        <v>1125</v>
      </c>
      <c r="B1254" s="232" t="s">
        <v>1126</v>
      </c>
      <c r="C1254" s="233" t="s">
        <v>1369</v>
      </c>
      <c r="D1254" s="236" t="s">
        <v>1370</v>
      </c>
      <c r="E1254" s="235">
        <v>172316</v>
      </c>
      <c r="F1254" s="235">
        <v>172316</v>
      </c>
    </row>
    <row r="1255" customHeight="1" spans="1:6">
      <c r="A1255" s="231" t="s">
        <v>1129</v>
      </c>
      <c r="B1255" s="232" t="s">
        <v>1130</v>
      </c>
      <c r="C1255" s="233" t="s">
        <v>1369</v>
      </c>
      <c r="D1255" s="236" t="s">
        <v>1370</v>
      </c>
      <c r="E1255" s="235">
        <v>454200</v>
      </c>
      <c r="F1255" s="235">
        <v>454200</v>
      </c>
    </row>
    <row r="1256" customHeight="1" spans="1:6">
      <c r="A1256" s="231" t="s">
        <v>1131</v>
      </c>
      <c r="B1256" s="232" t="s">
        <v>1132</v>
      </c>
      <c r="C1256" s="233"/>
      <c r="D1256" s="236"/>
      <c r="E1256" s="235">
        <v>65664</v>
      </c>
      <c r="F1256" s="235">
        <v>65664</v>
      </c>
    </row>
    <row r="1257" customHeight="1" spans="1:6">
      <c r="A1257" s="231" t="s">
        <v>1135</v>
      </c>
      <c r="B1257" s="232" t="s">
        <v>1136</v>
      </c>
      <c r="C1257" s="233" t="s">
        <v>1369</v>
      </c>
      <c r="D1257" s="236" t="s">
        <v>1370</v>
      </c>
      <c r="E1257" s="235">
        <v>65664</v>
      </c>
      <c r="F1257" s="235">
        <v>65664</v>
      </c>
    </row>
    <row r="1258" customHeight="1" spans="1:6">
      <c r="A1258" s="231"/>
      <c r="B1258" s="232"/>
      <c r="C1258" s="233" t="s">
        <v>1371</v>
      </c>
      <c r="D1258" s="236"/>
      <c r="E1258" s="235">
        <v>8097729</v>
      </c>
      <c r="F1258" s="235">
        <v>6816729</v>
      </c>
    </row>
    <row r="1259" customHeight="1" spans="1:6">
      <c r="A1259" s="231" t="s">
        <v>1095</v>
      </c>
      <c r="B1259" s="232" t="s">
        <v>1096</v>
      </c>
      <c r="C1259" s="233"/>
      <c r="D1259" s="236"/>
      <c r="E1259" s="235">
        <v>5705499</v>
      </c>
      <c r="F1259" s="235">
        <v>5403499</v>
      </c>
    </row>
    <row r="1260" customHeight="1" spans="1:6">
      <c r="A1260" s="231" t="s">
        <v>1097</v>
      </c>
      <c r="B1260" s="232" t="s">
        <v>1098</v>
      </c>
      <c r="C1260" s="233" t="s">
        <v>1372</v>
      </c>
      <c r="D1260" s="236" t="s">
        <v>1373</v>
      </c>
      <c r="E1260" s="235">
        <v>2756532</v>
      </c>
      <c r="F1260" s="235">
        <v>2756532</v>
      </c>
    </row>
    <row r="1261" customHeight="1" spans="1:6">
      <c r="A1261" s="231" t="s">
        <v>1101</v>
      </c>
      <c r="B1261" s="232" t="s">
        <v>1102</v>
      </c>
      <c r="C1261" s="233" t="s">
        <v>1372</v>
      </c>
      <c r="D1261" s="236" t="s">
        <v>1373</v>
      </c>
      <c r="E1261" s="235">
        <v>230772</v>
      </c>
      <c r="F1261" s="235">
        <v>230772</v>
      </c>
    </row>
    <row r="1262" customHeight="1" spans="1:6">
      <c r="A1262" s="231" t="s">
        <v>1103</v>
      </c>
      <c r="B1262" s="232" t="s">
        <v>1104</v>
      </c>
      <c r="C1262" s="233" t="s">
        <v>1372</v>
      </c>
      <c r="D1262" s="236" t="s">
        <v>1373</v>
      </c>
      <c r="E1262" s="235">
        <v>671084</v>
      </c>
      <c r="F1262" s="235">
        <v>369084</v>
      </c>
    </row>
    <row r="1263" customHeight="1" spans="1:6">
      <c r="A1263" s="231" t="s">
        <v>1147</v>
      </c>
      <c r="B1263" s="232" t="s">
        <v>1148</v>
      </c>
      <c r="C1263" s="233" t="s">
        <v>1372</v>
      </c>
      <c r="D1263" s="236" t="s">
        <v>1373</v>
      </c>
      <c r="E1263" s="235">
        <v>663408</v>
      </c>
      <c r="F1263" s="235">
        <v>663408</v>
      </c>
    </row>
    <row r="1264" customHeight="1" spans="1:6">
      <c r="A1264" s="231" t="s">
        <v>1105</v>
      </c>
      <c r="B1264" s="232" t="s">
        <v>1106</v>
      </c>
      <c r="C1264" s="233" t="s">
        <v>1372</v>
      </c>
      <c r="D1264" s="236" t="s">
        <v>1373</v>
      </c>
      <c r="E1264" s="235">
        <v>730142</v>
      </c>
      <c r="F1264" s="235">
        <v>730142</v>
      </c>
    </row>
    <row r="1265" customHeight="1" spans="1:6">
      <c r="A1265" s="231" t="s">
        <v>1107</v>
      </c>
      <c r="B1265" s="232" t="s">
        <v>1108</v>
      </c>
      <c r="C1265" s="233" t="s">
        <v>1372</v>
      </c>
      <c r="D1265" s="236" t="s">
        <v>1373</v>
      </c>
      <c r="E1265" s="235">
        <v>219043</v>
      </c>
      <c r="F1265" s="235">
        <v>219043</v>
      </c>
    </row>
    <row r="1266" customHeight="1" spans="1:6">
      <c r="A1266" s="231" t="s">
        <v>1109</v>
      </c>
      <c r="B1266" s="232" t="s">
        <v>1110</v>
      </c>
      <c r="C1266" s="233" t="s">
        <v>1372</v>
      </c>
      <c r="D1266" s="236" t="s">
        <v>1373</v>
      </c>
      <c r="E1266" s="235">
        <v>69446</v>
      </c>
      <c r="F1266" s="235">
        <v>69446</v>
      </c>
    </row>
    <row r="1267" customHeight="1" spans="1:6">
      <c r="A1267" s="231" t="s">
        <v>1111</v>
      </c>
      <c r="B1267" s="232" t="s">
        <v>1112</v>
      </c>
      <c r="C1267" s="233" t="s">
        <v>1372</v>
      </c>
      <c r="D1267" s="236" t="s">
        <v>1373</v>
      </c>
      <c r="E1267" s="235">
        <v>365071</v>
      </c>
      <c r="F1267" s="235">
        <v>365071</v>
      </c>
    </row>
    <row r="1268" customHeight="1" spans="1:6">
      <c r="A1268" s="231" t="s">
        <v>1115</v>
      </c>
      <c r="B1268" s="232" t="s">
        <v>1116</v>
      </c>
      <c r="C1268" s="233"/>
      <c r="D1268" s="236"/>
      <c r="E1268" s="235">
        <v>2274183</v>
      </c>
      <c r="F1268" s="235">
        <v>1295183</v>
      </c>
    </row>
    <row r="1269" customHeight="1" spans="1:6">
      <c r="A1269" s="231" t="s">
        <v>1117</v>
      </c>
      <c r="B1269" s="232" t="s">
        <v>1118</v>
      </c>
      <c r="C1269" s="233" t="s">
        <v>1372</v>
      </c>
      <c r="D1269" s="236" t="s">
        <v>1373</v>
      </c>
      <c r="E1269" s="235">
        <v>640915</v>
      </c>
      <c r="F1269" s="235">
        <v>205915</v>
      </c>
    </row>
    <row r="1270" customHeight="1" spans="1:6">
      <c r="A1270" s="231" t="s">
        <v>1224</v>
      </c>
      <c r="B1270" s="232" t="s">
        <v>1225</v>
      </c>
      <c r="C1270" s="233" t="s">
        <v>1372</v>
      </c>
      <c r="D1270" s="236" t="s">
        <v>1373</v>
      </c>
      <c r="E1270" s="235">
        <v>200000</v>
      </c>
      <c r="F1270" s="235">
        <v>100000</v>
      </c>
    </row>
    <row r="1271" customHeight="1" spans="1:6">
      <c r="A1271" s="231" t="s">
        <v>1149</v>
      </c>
      <c r="B1271" s="232" t="s">
        <v>1150</v>
      </c>
      <c r="C1271" s="233" t="s">
        <v>1372</v>
      </c>
      <c r="D1271" s="236" t="s">
        <v>1373</v>
      </c>
      <c r="E1271" s="235">
        <v>220000</v>
      </c>
      <c r="F1271" s="235">
        <v>110000</v>
      </c>
    </row>
    <row r="1272" customHeight="1" spans="1:6">
      <c r="A1272" s="231" t="s">
        <v>1151</v>
      </c>
      <c r="B1272" s="232" t="s">
        <v>1152</v>
      </c>
      <c r="C1272" s="233" t="s">
        <v>1372</v>
      </c>
      <c r="D1272" s="236" t="s">
        <v>1373</v>
      </c>
      <c r="E1272" s="235">
        <v>100000</v>
      </c>
      <c r="F1272" s="235">
        <v>50000</v>
      </c>
    </row>
    <row r="1273" customHeight="1" spans="1:6">
      <c r="A1273" s="231" t="s">
        <v>1140</v>
      </c>
      <c r="B1273" s="232" t="s">
        <v>1141</v>
      </c>
      <c r="C1273" s="233" t="s">
        <v>1372</v>
      </c>
      <c r="D1273" s="236" t="s">
        <v>1373</v>
      </c>
      <c r="E1273" s="235">
        <v>380000</v>
      </c>
      <c r="F1273" s="235">
        <v>200000</v>
      </c>
    </row>
    <row r="1274" customHeight="1" spans="1:6">
      <c r="A1274" s="231" t="s">
        <v>1123</v>
      </c>
      <c r="B1274" s="232" t="s">
        <v>1124</v>
      </c>
      <c r="C1274" s="233" t="s">
        <v>1372</v>
      </c>
      <c r="D1274" s="236" t="s">
        <v>1373</v>
      </c>
      <c r="E1274" s="235">
        <v>39200</v>
      </c>
      <c r="F1274" s="235">
        <v>39200</v>
      </c>
    </row>
    <row r="1275" customHeight="1" spans="1:6">
      <c r="A1275" s="231" t="s">
        <v>1204</v>
      </c>
      <c r="B1275" s="232" t="s">
        <v>1205</v>
      </c>
      <c r="C1275" s="233" t="s">
        <v>1372</v>
      </c>
      <c r="D1275" s="236" t="s">
        <v>1373</v>
      </c>
      <c r="E1275" s="235">
        <v>100000</v>
      </c>
      <c r="F1275" s="235">
        <v>50000</v>
      </c>
    </row>
    <row r="1276" customHeight="1" spans="1:6">
      <c r="A1276" s="231" t="s">
        <v>1337</v>
      </c>
      <c r="B1276" s="232" t="s">
        <v>1338</v>
      </c>
      <c r="C1276" s="233" t="s">
        <v>1372</v>
      </c>
      <c r="D1276" s="236" t="s">
        <v>1373</v>
      </c>
      <c r="E1276" s="235">
        <v>10000</v>
      </c>
      <c r="F1276" s="235">
        <v>10000</v>
      </c>
    </row>
    <row r="1277" customHeight="1" spans="1:6">
      <c r="A1277" s="231" t="s">
        <v>1125</v>
      </c>
      <c r="B1277" s="232" t="s">
        <v>1126</v>
      </c>
      <c r="C1277" s="233" t="s">
        <v>1372</v>
      </c>
      <c r="D1277" s="236" t="s">
        <v>1373</v>
      </c>
      <c r="E1277" s="235">
        <v>91268</v>
      </c>
      <c r="F1277" s="235">
        <v>91268</v>
      </c>
    </row>
    <row r="1278" customHeight="1" spans="1:6">
      <c r="A1278" s="231" t="s">
        <v>1127</v>
      </c>
      <c r="B1278" s="232" t="s">
        <v>1128</v>
      </c>
      <c r="C1278" s="233" t="s">
        <v>1372</v>
      </c>
      <c r="D1278" s="236" t="s">
        <v>1373</v>
      </c>
      <c r="E1278" s="235">
        <v>239000</v>
      </c>
      <c r="F1278" s="235">
        <v>239000</v>
      </c>
    </row>
    <row r="1279" customHeight="1" spans="1:6">
      <c r="A1279" s="231" t="s">
        <v>1129</v>
      </c>
      <c r="B1279" s="232" t="s">
        <v>1130</v>
      </c>
      <c r="C1279" s="233" t="s">
        <v>1372</v>
      </c>
      <c r="D1279" s="236" t="s">
        <v>1373</v>
      </c>
      <c r="E1279" s="235">
        <v>145800</v>
      </c>
      <c r="F1279" s="235">
        <v>145800</v>
      </c>
    </row>
    <row r="1280" customHeight="1" spans="1:6">
      <c r="A1280" s="231" t="s">
        <v>1290</v>
      </c>
      <c r="B1280" s="232" t="s">
        <v>1291</v>
      </c>
      <c r="C1280" s="233" t="s">
        <v>1372</v>
      </c>
      <c r="D1280" s="236" t="s">
        <v>1373</v>
      </c>
      <c r="E1280" s="235">
        <v>108000</v>
      </c>
      <c r="F1280" s="235">
        <v>54000</v>
      </c>
    </row>
    <row r="1281" customHeight="1" spans="1:6">
      <c r="A1281" s="231" t="s">
        <v>1131</v>
      </c>
      <c r="B1281" s="232" t="s">
        <v>1132</v>
      </c>
      <c r="C1281" s="233"/>
      <c r="D1281" s="236"/>
      <c r="E1281" s="235">
        <v>118047</v>
      </c>
      <c r="F1281" s="235">
        <v>118047</v>
      </c>
    </row>
    <row r="1282" customHeight="1" spans="1:6">
      <c r="A1282" s="231" t="s">
        <v>1133</v>
      </c>
      <c r="B1282" s="232" t="s">
        <v>1134</v>
      </c>
      <c r="C1282" s="233" t="s">
        <v>1372</v>
      </c>
      <c r="D1282" s="236" t="s">
        <v>1373</v>
      </c>
      <c r="E1282" s="235">
        <v>85215</v>
      </c>
      <c r="F1282" s="235">
        <v>85215</v>
      </c>
    </row>
    <row r="1283" customHeight="1" spans="1:6">
      <c r="A1283" s="231" t="s">
        <v>1135</v>
      </c>
      <c r="B1283" s="232" t="s">
        <v>1136</v>
      </c>
      <c r="C1283" s="233" t="s">
        <v>1372</v>
      </c>
      <c r="D1283" s="236" t="s">
        <v>1373</v>
      </c>
      <c r="E1283" s="235">
        <v>32832</v>
      </c>
      <c r="F1283" s="235">
        <v>32832</v>
      </c>
    </row>
    <row r="1284" customHeight="1" spans="1:6">
      <c r="A1284" s="231"/>
      <c r="B1284" s="232"/>
      <c r="C1284" s="233" t="s">
        <v>1374</v>
      </c>
      <c r="D1284" s="236"/>
      <c r="E1284" s="235">
        <v>29334957</v>
      </c>
      <c r="F1284" s="235">
        <v>25650957</v>
      </c>
    </row>
    <row r="1285" customHeight="1" spans="1:6">
      <c r="A1285" s="231" t="s">
        <v>1095</v>
      </c>
      <c r="B1285" s="232" t="s">
        <v>1096</v>
      </c>
      <c r="C1285" s="233"/>
      <c r="D1285" s="236"/>
      <c r="E1285" s="235">
        <v>24207468</v>
      </c>
      <c r="F1285" s="235">
        <v>24207468</v>
      </c>
    </row>
    <row r="1286" customHeight="1" spans="1:6">
      <c r="A1286" s="231" t="s">
        <v>1097</v>
      </c>
      <c r="B1286" s="232" t="s">
        <v>1098</v>
      </c>
      <c r="C1286" s="233" t="s">
        <v>1375</v>
      </c>
      <c r="D1286" s="236" t="s">
        <v>1376</v>
      </c>
      <c r="E1286" s="235">
        <v>12926220</v>
      </c>
      <c r="F1286" s="235">
        <v>12926220</v>
      </c>
    </row>
    <row r="1287" customHeight="1" spans="1:6">
      <c r="A1287" s="231" t="s">
        <v>1101</v>
      </c>
      <c r="B1287" s="232" t="s">
        <v>1102</v>
      </c>
      <c r="C1287" s="233" t="s">
        <v>1375</v>
      </c>
      <c r="D1287" s="236" t="s">
        <v>1376</v>
      </c>
      <c r="E1287" s="235">
        <v>217236</v>
      </c>
      <c r="F1287" s="235">
        <v>217236</v>
      </c>
    </row>
    <row r="1288" customHeight="1" spans="1:6">
      <c r="A1288" s="231" t="s">
        <v>1147</v>
      </c>
      <c r="B1288" s="232" t="s">
        <v>1148</v>
      </c>
      <c r="C1288" s="233" t="s">
        <v>1375</v>
      </c>
      <c r="D1288" s="236" t="s">
        <v>1376</v>
      </c>
      <c r="E1288" s="235">
        <v>4597008</v>
      </c>
      <c r="F1288" s="235">
        <v>4597008</v>
      </c>
    </row>
    <row r="1289" customHeight="1" spans="1:6">
      <c r="A1289" s="231" t="s">
        <v>1105</v>
      </c>
      <c r="B1289" s="232" t="s">
        <v>1106</v>
      </c>
      <c r="C1289" s="233" t="s">
        <v>1375</v>
      </c>
      <c r="D1289" s="236" t="s">
        <v>1376</v>
      </c>
      <c r="E1289" s="235">
        <v>3548093</v>
      </c>
      <c r="F1289" s="235">
        <v>3548093</v>
      </c>
    </row>
    <row r="1290" customHeight="1" spans="1:6">
      <c r="A1290" s="231" t="s">
        <v>1107</v>
      </c>
      <c r="B1290" s="232" t="s">
        <v>1108</v>
      </c>
      <c r="C1290" s="233" t="s">
        <v>1375</v>
      </c>
      <c r="D1290" s="236" t="s">
        <v>1376</v>
      </c>
      <c r="E1290" s="235">
        <v>1064428</v>
      </c>
      <c r="F1290" s="235">
        <v>1064428</v>
      </c>
    </row>
    <row r="1291" customHeight="1" spans="1:6">
      <c r="A1291" s="231" t="s">
        <v>1109</v>
      </c>
      <c r="B1291" s="232" t="s">
        <v>1110</v>
      </c>
      <c r="C1291" s="233" t="s">
        <v>1375</v>
      </c>
      <c r="D1291" s="236" t="s">
        <v>1376</v>
      </c>
      <c r="E1291" s="235">
        <v>80437</v>
      </c>
      <c r="F1291" s="235">
        <v>80437</v>
      </c>
    </row>
    <row r="1292" customHeight="1" spans="1:6">
      <c r="A1292" s="231" t="s">
        <v>1111</v>
      </c>
      <c r="B1292" s="232" t="s">
        <v>1112</v>
      </c>
      <c r="C1292" s="233" t="s">
        <v>1375</v>
      </c>
      <c r="D1292" s="236" t="s">
        <v>1376</v>
      </c>
      <c r="E1292" s="235">
        <v>1774046</v>
      </c>
      <c r="F1292" s="235">
        <v>1774046</v>
      </c>
    </row>
    <row r="1293" customHeight="1" spans="1:6">
      <c r="A1293" s="231" t="s">
        <v>1115</v>
      </c>
      <c r="B1293" s="232" t="s">
        <v>1116</v>
      </c>
      <c r="C1293" s="233"/>
      <c r="D1293" s="236"/>
      <c r="E1293" s="235">
        <v>5075601</v>
      </c>
      <c r="F1293" s="235">
        <v>1391601</v>
      </c>
    </row>
    <row r="1294" customHeight="1" spans="1:6">
      <c r="A1294" s="231" t="s">
        <v>1117</v>
      </c>
      <c r="B1294" s="232" t="s">
        <v>1118</v>
      </c>
      <c r="C1294" s="233" t="s">
        <v>1375</v>
      </c>
      <c r="D1294" s="236" t="s">
        <v>1376</v>
      </c>
      <c r="E1294" s="235">
        <v>310000</v>
      </c>
      <c r="F1294" s="235">
        <v>60000</v>
      </c>
    </row>
    <row r="1295" customHeight="1" spans="1:6">
      <c r="A1295" s="231" t="s">
        <v>1119</v>
      </c>
      <c r="B1295" s="232" t="s">
        <v>1120</v>
      </c>
      <c r="C1295" s="233" t="s">
        <v>1375</v>
      </c>
      <c r="D1295" s="236" t="s">
        <v>1376</v>
      </c>
      <c r="E1295" s="235">
        <v>420000</v>
      </c>
      <c r="F1295" s="235">
        <v>220000</v>
      </c>
    </row>
    <row r="1296" customHeight="1" spans="1:6">
      <c r="A1296" s="231" t="s">
        <v>1191</v>
      </c>
      <c r="B1296" s="232" t="s">
        <v>1192</v>
      </c>
      <c r="C1296" s="233" t="s">
        <v>1375</v>
      </c>
      <c r="D1296" s="236" t="s">
        <v>1376</v>
      </c>
      <c r="E1296" s="235">
        <v>16000</v>
      </c>
      <c r="F1296" s="235">
        <v>2000</v>
      </c>
    </row>
    <row r="1297" customHeight="1" spans="1:6">
      <c r="A1297" s="231" t="s">
        <v>1149</v>
      </c>
      <c r="B1297" s="232" t="s">
        <v>1150</v>
      </c>
      <c r="C1297" s="233" t="s">
        <v>1375</v>
      </c>
      <c r="D1297" s="236" t="s">
        <v>1376</v>
      </c>
      <c r="E1297" s="235">
        <v>200000</v>
      </c>
      <c r="F1297" s="235">
        <v>0</v>
      </c>
    </row>
    <row r="1298" customHeight="1" spans="1:6">
      <c r="A1298" s="231" t="s">
        <v>1159</v>
      </c>
      <c r="B1298" s="232" t="s">
        <v>1160</v>
      </c>
      <c r="C1298" s="233" t="s">
        <v>1375</v>
      </c>
      <c r="D1298" s="236" t="s">
        <v>1376</v>
      </c>
      <c r="E1298" s="235">
        <v>400000</v>
      </c>
      <c r="F1298" s="235">
        <v>0</v>
      </c>
    </row>
    <row r="1299" customHeight="1" spans="1:6">
      <c r="A1299" s="231" t="s">
        <v>1140</v>
      </c>
      <c r="B1299" s="232" t="s">
        <v>1141</v>
      </c>
      <c r="C1299" s="233" t="s">
        <v>1375</v>
      </c>
      <c r="D1299" s="236" t="s">
        <v>1376</v>
      </c>
      <c r="E1299" s="235">
        <v>440000</v>
      </c>
      <c r="F1299" s="235">
        <v>0</v>
      </c>
    </row>
    <row r="1300" customHeight="1" spans="1:6">
      <c r="A1300" s="231" t="s">
        <v>1142</v>
      </c>
      <c r="B1300" s="232" t="s">
        <v>1143</v>
      </c>
      <c r="C1300" s="233" t="s">
        <v>1375</v>
      </c>
      <c r="D1300" s="236" t="s">
        <v>1376</v>
      </c>
      <c r="E1300" s="235">
        <v>360000</v>
      </c>
      <c r="F1300" s="235">
        <v>0</v>
      </c>
    </row>
    <row r="1301" customHeight="1" spans="1:6">
      <c r="A1301" s="231" t="s">
        <v>1123</v>
      </c>
      <c r="B1301" s="232" t="s">
        <v>1124</v>
      </c>
      <c r="C1301" s="233" t="s">
        <v>1375</v>
      </c>
      <c r="D1301" s="236" t="s">
        <v>1376</v>
      </c>
      <c r="E1301" s="235">
        <v>2000</v>
      </c>
      <c r="F1301" s="235">
        <v>0</v>
      </c>
    </row>
    <row r="1302" customHeight="1" spans="1:6">
      <c r="A1302" s="231" t="s">
        <v>1178</v>
      </c>
      <c r="B1302" s="232" t="s">
        <v>1179</v>
      </c>
      <c r="C1302" s="233" t="s">
        <v>1375</v>
      </c>
      <c r="D1302" s="236" t="s">
        <v>1376</v>
      </c>
      <c r="E1302" s="235">
        <v>510000</v>
      </c>
      <c r="F1302" s="235">
        <v>70000</v>
      </c>
    </row>
    <row r="1303" customHeight="1" spans="1:6">
      <c r="A1303" s="231" t="s">
        <v>1377</v>
      </c>
      <c r="B1303" s="232" t="s">
        <v>1378</v>
      </c>
      <c r="C1303" s="233" t="s">
        <v>1375</v>
      </c>
      <c r="D1303" s="236" t="s">
        <v>1376</v>
      </c>
      <c r="E1303" s="235">
        <v>720000</v>
      </c>
      <c r="F1303" s="235">
        <v>220000</v>
      </c>
    </row>
    <row r="1304" customHeight="1" spans="1:6">
      <c r="A1304" s="231" t="s">
        <v>1204</v>
      </c>
      <c r="B1304" s="232" t="s">
        <v>1205</v>
      </c>
      <c r="C1304" s="233" t="s">
        <v>1375</v>
      </c>
      <c r="D1304" s="236" t="s">
        <v>1376</v>
      </c>
      <c r="E1304" s="235">
        <v>344089</v>
      </c>
      <c r="F1304" s="235">
        <v>154089</v>
      </c>
    </row>
    <row r="1305" customHeight="1" spans="1:6">
      <c r="A1305" s="231" t="s">
        <v>1164</v>
      </c>
      <c r="B1305" s="232" t="s">
        <v>1165</v>
      </c>
      <c r="C1305" s="233" t="s">
        <v>1375</v>
      </c>
      <c r="D1305" s="236" t="s">
        <v>1376</v>
      </c>
      <c r="E1305" s="235">
        <v>200000</v>
      </c>
      <c r="F1305" s="235">
        <v>0</v>
      </c>
    </row>
    <row r="1306" customHeight="1" spans="1:6">
      <c r="A1306" s="231" t="s">
        <v>1125</v>
      </c>
      <c r="B1306" s="232" t="s">
        <v>1126</v>
      </c>
      <c r="C1306" s="233" t="s">
        <v>1375</v>
      </c>
      <c r="D1306" s="236" t="s">
        <v>1376</v>
      </c>
      <c r="E1306" s="235">
        <v>443512</v>
      </c>
      <c r="F1306" s="235">
        <v>443512</v>
      </c>
    </row>
    <row r="1307" customHeight="1" spans="1:6">
      <c r="A1307" s="231" t="s">
        <v>1127</v>
      </c>
      <c r="B1307" s="232" t="s">
        <v>1128</v>
      </c>
      <c r="C1307" s="233" t="s">
        <v>1375</v>
      </c>
      <c r="D1307" s="236" t="s">
        <v>1376</v>
      </c>
      <c r="E1307" s="235">
        <v>60000</v>
      </c>
      <c r="F1307" s="235">
        <v>0</v>
      </c>
    </row>
    <row r="1308" customHeight="1" spans="1:6">
      <c r="A1308" s="231" t="s">
        <v>1129</v>
      </c>
      <c r="B1308" s="232" t="s">
        <v>1130</v>
      </c>
      <c r="C1308" s="233" t="s">
        <v>1375</v>
      </c>
      <c r="D1308" s="236" t="s">
        <v>1376</v>
      </c>
      <c r="E1308" s="235">
        <v>458000</v>
      </c>
      <c r="F1308" s="235">
        <v>30000</v>
      </c>
    </row>
    <row r="1309" customHeight="1" spans="1:6">
      <c r="A1309" s="231" t="s">
        <v>1290</v>
      </c>
      <c r="B1309" s="232" t="s">
        <v>1291</v>
      </c>
      <c r="C1309" s="233" t="s">
        <v>1375</v>
      </c>
      <c r="D1309" s="236" t="s">
        <v>1376</v>
      </c>
      <c r="E1309" s="235">
        <v>192000</v>
      </c>
      <c r="F1309" s="235">
        <v>192000</v>
      </c>
    </row>
    <row r="1310" customHeight="1" spans="1:6">
      <c r="A1310" s="231" t="s">
        <v>1131</v>
      </c>
      <c r="B1310" s="232" t="s">
        <v>1132</v>
      </c>
      <c r="C1310" s="233"/>
      <c r="D1310" s="236"/>
      <c r="E1310" s="235">
        <v>21888</v>
      </c>
      <c r="F1310" s="235">
        <v>21888</v>
      </c>
    </row>
    <row r="1311" customHeight="1" spans="1:6">
      <c r="A1311" s="231" t="s">
        <v>1135</v>
      </c>
      <c r="B1311" s="232" t="s">
        <v>1136</v>
      </c>
      <c r="C1311" s="233" t="s">
        <v>1375</v>
      </c>
      <c r="D1311" s="236" t="s">
        <v>1376</v>
      </c>
      <c r="E1311" s="235">
        <v>21888</v>
      </c>
      <c r="F1311" s="235">
        <v>21888</v>
      </c>
    </row>
    <row r="1312" customHeight="1" spans="1:6">
      <c r="A1312" s="231" t="s">
        <v>1379</v>
      </c>
      <c r="B1312" s="232" t="s">
        <v>1380</v>
      </c>
      <c r="C1312" s="233"/>
      <c r="D1312" s="236"/>
      <c r="E1312" s="235">
        <v>30000</v>
      </c>
      <c r="F1312" s="235">
        <v>30000</v>
      </c>
    </row>
    <row r="1313" customHeight="1" spans="1:6">
      <c r="A1313" s="231" t="s">
        <v>1381</v>
      </c>
      <c r="B1313" s="232" t="s">
        <v>1382</v>
      </c>
      <c r="C1313" s="233" t="s">
        <v>1375</v>
      </c>
      <c r="D1313" s="236" t="s">
        <v>1376</v>
      </c>
      <c r="E1313" s="235">
        <v>30000</v>
      </c>
      <c r="F1313" s="235">
        <v>30000</v>
      </c>
    </row>
    <row r="1314" customHeight="1" spans="1:6">
      <c r="A1314" s="231"/>
      <c r="B1314" s="232"/>
      <c r="C1314" s="233" t="s">
        <v>1383</v>
      </c>
      <c r="D1314" s="236"/>
      <c r="E1314" s="235">
        <v>2879601</v>
      </c>
      <c r="F1314" s="235">
        <v>2879601</v>
      </c>
    </row>
    <row r="1315" customHeight="1" spans="1:6">
      <c r="A1315" s="231" t="s">
        <v>1095</v>
      </c>
      <c r="B1315" s="232" t="s">
        <v>1096</v>
      </c>
      <c r="C1315" s="233"/>
      <c r="D1315" s="236"/>
      <c r="E1315" s="235">
        <v>2480540</v>
      </c>
      <c r="F1315" s="235">
        <v>2480540</v>
      </c>
    </row>
    <row r="1316" customHeight="1" spans="1:6">
      <c r="A1316" s="231" t="s">
        <v>1097</v>
      </c>
      <c r="B1316" s="232" t="s">
        <v>1098</v>
      </c>
      <c r="C1316" s="233" t="s">
        <v>1384</v>
      </c>
      <c r="D1316" s="236" t="s">
        <v>1385</v>
      </c>
      <c r="E1316" s="235">
        <v>1347576</v>
      </c>
      <c r="F1316" s="235">
        <v>1347576</v>
      </c>
    </row>
    <row r="1317" customHeight="1" spans="1:6">
      <c r="A1317" s="231" t="s">
        <v>1101</v>
      </c>
      <c r="B1317" s="232" t="s">
        <v>1102</v>
      </c>
      <c r="C1317" s="233" t="s">
        <v>1384</v>
      </c>
      <c r="D1317" s="236" t="s">
        <v>1385</v>
      </c>
      <c r="E1317" s="235">
        <v>224856</v>
      </c>
      <c r="F1317" s="235">
        <v>224856</v>
      </c>
    </row>
    <row r="1318" customHeight="1" spans="1:6">
      <c r="A1318" s="231" t="s">
        <v>1103</v>
      </c>
      <c r="B1318" s="232" t="s">
        <v>1104</v>
      </c>
      <c r="C1318" s="233" t="s">
        <v>1384</v>
      </c>
      <c r="D1318" s="236" t="s">
        <v>1385</v>
      </c>
      <c r="E1318" s="235">
        <v>66427</v>
      </c>
      <c r="F1318" s="235">
        <v>66427</v>
      </c>
    </row>
    <row r="1319" customHeight="1" spans="1:6">
      <c r="A1319" s="231" t="s">
        <v>1147</v>
      </c>
      <c r="B1319" s="232" t="s">
        <v>1148</v>
      </c>
      <c r="C1319" s="233" t="s">
        <v>1384</v>
      </c>
      <c r="D1319" s="236" t="s">
        <v>1385</v>
      </c>
      <c r="E1319" s="235">
        <v>191472</v>
      </c>
      <c r="F1319" s="235">
        <v>191472</v>
      </c>
    </row>
    <row r="1320" customHeight="1" spans="1:6">
      <c r="A1320" s="231" t="s">
        <v>1105</v>
      </c>
      <c r="B1320" s="232" t="s">
        <v>1106</v>
      </c>
      <c r="C1320" s="233" t="s">
        <v>1384</v>
      </c>
      <c r="D1320" s="236" t="s">
        <v>1385</v>
      </c>
      <c r="E1320" s="235">
        <v>352781</v>
      </c>
      <c r="F1320" s="235">
        <v>352781</v>
      </c>
    </row>
    <row r="1321" customHeight="1" spans="1:6">
      <c r="A1321" s="231" t="s">
        <v>1107</v>
      </c>
      <c r="B1321" s="232" t="s">
        <v>1108</v>
      </c>
      <c r="C1321" s="233" t="s">
        <v>1384</v>
      </c>
      <c r="D1321" s="236" t="s">
        <v>1385</v>
      </c>
      <c r="E1321" s="235">
        <v>105834</v>
      </c>
      <c r="F1321" s="235">
        <v>105834</v>
      </c>
    </row>
    <row r="1322" customHeight="1" spans="1:6">
      <c r="A1322" s="231" t="s">
        <v>1109</v>
      </c>
      <c r="B1322" s="232" t="s">
        <v>1110</v>
      </c>
      <c r="C1322" s="233" t="s">
        <v>1384</v>
      </c>
      <c r="D1322" s="236" t="s">
        <v>1385</v>
      </c>
      <c r="E1322" s="235">
        <v>15204</v>
      </c>
      <c r="F1322" s="235">
        <v>15204</v>
      </c>
    </row>
    <row r="1323" customHeight="1" spans="1:6">
      <c r="A1323" s="231" t="s">
        <v>1111</v>
      </c>
      <c r="B1323" s="232" t="s">
        <v>1112</v>
      </c>
      <c r="C1323" s="233" t="s">
        <v>1384</v>
      </c>
      <c r="D1323" s="236" t="s">
        <v>1385</v>
      </c>
      <c r="E1323" s="235">
        <v>176390</v>
      </c>
      <c r="F1323" s="235">
        <v>176390</v>
      </c>
    </row>
    <row r="1324" customHeight="1" spans="1:6">
      <c r="A1324" s="231" t="s">
        <v>1115</v>
      </c>
      <c r="B1324" s="232" t="s">
        <v>1116</v>
      </c>
      <c r="C1324" s="233"/>
      <c r="D1324" s="236"/>
      <c r="E1324" s="235">
        <v>313698</v>
      </c>
      <c r="F1324" s="235">
        <v>313698</v>
      </c>
    </row>
    <row r="1325" customHeight="1" spans="1:6">
      <c r="A1325" s="231" t="s">
        <v>1117</v>
      </c>
      <c r="B1325" s="232" t="s">
        <v>1118</v>
      </c>
      <c r="C1325" s="233" t="s">
        <v>1384</v>
      </c>
      <c r="D1325" s="236" t="s">
        <v>1385</v>
      </c>
      <c r="E1325" s="235">
        <v>66000</v>
      </c>
      <c r="F1325" s="235">
        <v>66000</v>
      </c>
    </row>
    <row r="1326" customHeight="1" spans="1:6">
      <c r="A1326" s="231" t="s">
        <v>1119</v>
      </c>
      <c r="B1326" s="232" t="s">
        <v>1120</v>
      </c>
      <c r="C1326" s="233" t="s">
        <v>1384</v>
      </c>
      <c r="D1326" s="236" t="s">
        <v>1385</v>
      </c>
      <c r="E1326" s="235">
        <v>5700</v>
      </c>
      <c r="F1326" s="235">
        <v>5700</v>
      </c>
    </row>
    <row r="1327" customHeight="1" spans="1:6">
      <c r="A1327" s="231" t="s">
        <v>1121</v>
      </c>
      <c r="B1327" s="232" t="s">
        <v>1122</v>
      </c>
      <c r="C1327" s="233" t="s">
        <v>1384</v>
      </c>
      <c r="D1327" s="236" t="s">
        <v>1385</v>
      </c>
      <c r="E1327" s="235">
        <v>20000</v>
      </c>
      <c r="F1327" s="235">
        <v>20000</v>
      </c>
    </row>
    <row r="1328" customHeight="1" spans="1:6">
      <c r="A1328" s="231" t="s">
        <v>1199</v>
      </c>
      <c r="B1328" s="232" t="s">
        <v>1200</v>
      </c>
      <c r="C1328" s="233" t="s">
        <v>1384</v>
      </c>
      <c r="D1328" s="236" t="s">
        <v>1385</v>
      </c>
      <c r="E1328" s="235">
        <v>10000</v>
      </c>
      <c r="F1328" s="235">
        <v>10000</v>
      </c>
    </row>
    <row r="1329" customHeight="1" spans="1:6">
      <c r="A1329" s="231" t="s">
        <v>1123</v>
      </c>
      <c r="B1329" s="232" t="s">
        <v>1124</v>
      </c>
      <c r="C1329" s="233" t="s">
        <v>1384</v>
      </c>
      <c r="D1329" s="236" t="s">
        <v>1385</v>
      </c>
      <c r="E1329" s="235">
        <v>2300</v>
      </c>
      <c r="F1329" s="235">
        <v>2300</v>
      </c>
    </row>
    <row r="1330" customHeight="1" spans="1:6">
      <c r="A1330" s="231" t="s">
        <v>1125</v>
      </c>
      <c r="B1330" s="232" t="s">
        <v>1126</v>
      </c>
      <c r="C1330" s="233" t="s">
        <v>1384</v>
      </c>
      <c r="D1330" s="236" t="s">
        <v>1385</v>
      </c>
      <c r="E1330" s="235">
        <v>44098</v>
      </c>
      <c r="F1330" s="235">
        <v>44098</v>
      </c>
    </row>
    <row r="1331" customHeight="1" spans="1:6">
      <c r="A1331" s="231" t="s">
        <v>1129</v>
      </c>
      <c r="B1331" s="232" t="s">
        <v>1130</v>
      </c>
      <c r="C1331" s="233" t="s">
        <v>1384</v>
      </c>
      <c r="D1331" s="236" t="s">
        <v>1385</v>
      </c>
      <c r="E1331" s="235">
        <v>165600</v>
      </c>
      <c r="F1331" s="235">
        <v>165600</v>
      </c>
    </row>
    <row r="1332" customHeight="1" spans="1:6">
      <c r="A1332" s="231" t="s">
        <v>1131</v>
      </c>
      <c r="B1332" s="232" t="s">
        <v>1132</v>
      </c>
      <c r="C1332" s="233"/>
      <c r="D1332" s="236"/>
      <c r="E1332" s="235">
        <v>85363</v>
      </c>
      <c r="F1332" s="235">
        <v>85363</v>
      </c>
    </row>
    <row r="1333" customHeight="1" spans="1:6">
      <c r="A1333" s="231" t="s">
        <v>1133</v>
      </c>
      <c r="B1333" s="232" t="s">
        <v>1134</v>
      </c>
      <c r="C1333" s="233" t="s">
        <v>1384</v>
      </c>
      <c r="D1333" s="236" t="s">
        <v>1385</v>
      </c>
      <c r="E1333" s="235">
        <v>79891</v>
      </c>
      <c r="F1333" s="235">
        <v>79891</v>
      </c>
    </row>
    <row r="1334" customHeight="1" spans="1:6">
      <c r="A1334" s="231" t="s">
        <v>1135</v>
      </c>
      <c r="B1334" s="232" t="s">
        <v>1136</v>
      </c>
      <c r="C1334" s="233" t="s">
        <v>1384</v>
      </c>
      <c r="D1334" s="236" t="s">
        <v>1385</v>
      </c>
      <c r="E1334" s="235">
        <v>5472</v>
      </c>
      <c r="F1334" s="235">
        <v>5472</v>
      </c>
    </row>
    <row r="1335" customHeight="1" spans="1:6">
      <c r="A1335" s="231"/>
      <c r="B1335" s="232"/>
      <c r="C1335" s="233" t="s">
        <v>1386</v>
      </c>
      <c r="D1335" s="236"/>
      <c r="E1335" s="235">
        <v>24511069</v>
      </c>
      <c r="F1335" s="235">
        <v>24024069</v>
      </c>
    </row>
    <row r="1336" customHeight="1" spans="1:6">
      <c r="A1336" s="231" t="s">
        <v>1095</v>
      </c>
      <c r="B1336" s="232" t="s">
        <v>1096</v>
      </c>
      <c r="C1336" s="233"/>
      <c r="D1336" s="236"/>
      <c r="E1336" s="235">
        <v>21512730</v>
      </c>
      <c r="F1336" s="235">
        <v>21512730</v>
      </c>
    </row>
    <row r="1337" customHeight="1" spans="1:6">
      <c r="A1337" s="231" t="s">
        <v>1097</v>
      </c>
      <c r="B1337" s="232" t="s">
        <v>1098</v>
      </c>
      <c r="C1337" s="233" t="s">
        <v>1387</v>
      </c>
      <c r="D1337" s="236" t="s">
        <v>1388</v>
      </c>
      <c r="E1337" s="235">
        <v>8818584</v>
      </c>
      <c r="F1337" s="235">
        <v>8818584</v>
      </c>
    </row>
    <row r="1338" customHeight="1" spans="1:6">
      <c r="A1338" s="231" t="s">
        <v>1101</v>
      </c>
      <c r="B1338" s="232" t="s">
        <v>1102</v>
      </c>
      <c r="C1338" s="233" t="s">
        <v>1387</v>
      </c>
      <c r="D1338" s="236" t="s">
        <v>1388</v>
      </c>
      <c r="E1338" s="235">
        <v>319932</v>
      </c>
      <c r="F1338" s="235">
        <v>319932</v>
      </c>
    </row>
    <row r="1339" customHeight="1" spans="1:6">
      <c r="A1339" s="231" t="s">
        <v>1103</v>
      </c>
      <c r="B1339" s="232" t="s">
        <v>1104</v>
      </c>
      <c r="C1339" s="233" t="s">
        <v>1387</v>
      </c>
      <c r="D1339" s="236" t="s">
        <v>1388</v>
      </c>
      <c r="E1339" s="235">
        <v>71483</v>
      </c>
      <c r="F1339" s="235">
        <v>71483</v>
      </c>
    </row>
    <row r="1340" customHeight="1" spans="1:6">
      <c r="A1340" s="231" t="s">
        <v>1147</v>
      </c>
      <c r="B1340" s="232" t="s">
        <v>1148</v>
      </c>
      <c r="C1340" s="233" t="s">
        <v>1387</v>
      </c>
      <c r="D1340" s="236" t="s">
        <v>1388</v>
      </c>
      <c r="E1340" s="235">
        <v>2505204</v>
      </c>
      <c r="F1340" s="235">
        <v>2505204</v>
      </c>
    </row>
    <row r="1341" customHeight="1" spans="1:6">
      <c r="A1341" s="231" t="s">
        <v>1105</v>
      </c>
      <c r="B1341" s="232" t="s">
        <v>1106</v>
      </c>
      <c r="C1341" s="233" t="s">
        <v>1387</v>
      </c>
      <c r="D1341" s="236" t="s">
        <v>1388</v>
      </c>
      <c r="E1341" s="235">
        <v>2328744</v>
      </c>
      <c r="F1341" s="235">
        <v>2328744</v>
      </c>
    </row>
    <row r="1342" customHeight="1" spans="1:6">
      <c r="A1342" s="231" t="s">
        <v>1107</v>
      </c>
      <c r="B1342" s="232" t="s">
        <v>1108</v>
      </c>
      <c r="C1342" s="233" t="s">
        <v>1387</v>
      </c>
      <c r="D1342" s="236" t="s">
        <v>1388</v>
      </c>
      <c r="E1342" s="235">
        <v>698623</v>
      </c>
      <c r="F1342" s="235">
        <v>698623</v>
      </c>
    </row>
    <row r="1343" customHeight="1" spans="1:6">
      <c r="A1343" s="231" t="s">
        <v>1109</v>
      </c>
      <c r="B1343" s="232" t="s">
        <v>1110</v>
      </c>
      <c r="C1343" s="233" t="s">
        <v>1387</v>
      </c>
      <c r="D1343" s="236" t="s">
        <v>1388</v>
      </c>
      <c r="E1343" s="235">
        <v>181988</v>
      </c>
      <c r="F1343" s="235">
        <v>181988</v>
      </c>
    </row>
    <row r="1344" customHeight="1" spans="1:6">
      <c r="A1344" s="231" t="s">
        <v>1111</v>
      </c>
      <c r="B1344" s="232" t="s">
        <v>1112</v>
      </c>
      <c r="C1344" s="233" t="s">
        <v>1387</v>
      </c>
      <c r="D1344" s="236" t="s">
        <v>1388</v>
      </c>
      <c r="E1344" s="235">
        <v>1164372</v>
      </c>
      <c r="F1344" s="235">
        <v>1164372</v>
      </c>
    </row>
    <row r="1345" customHeight="1" spans="1:6">
      <c r="A1345" s="231" t="s">
        <v>1113</v>
      </c>
      <c r="B1345" s="232" t="s">
        <v>1114</v>
      </c>
      <c r="C1345" s="233" t="s">
        <v>1387</v>
      </c>
      <c r="D1345" s="236" t="s">
        <v>1388</v>
      </c>
      <c r="E1345" s="235">
        <v>5423800</v>
      </c>
      <c r="F1345" s="235">
        <v>5423800</v>
      </c>
    </row>
    <row r="1346" customHeight="1" spans="1:6">
      <c r="A1346" s="231" t="s">
        <v>1115</v>
      </c>
      <c r="B1346" s="232" t="s">
        <v>1116</v>
      </c>
      <c r="C1346" s="233"/>
      <c r="D1346" s="236"/>
      <c r="E1346" s="235">
        <v>1488203</v>
      </c>
      <c r="F1346" s="235">
        <v>1031203</v>
      </c>
    </row>
    <row r="1347" customHeight="1" spans="1:6">
      <c r="A1347" s="231" t="s">
        <v>1117</v>
      </c>
      <c r="B1347" s="232" t="s">
        <v>1118</v>
      </c>
      <c r="C1347" s="233" t="s">
        <v>1387</v>
      </c>
      <c r="D1347" s="236" t="s">
        <v>1388</v>
      </c>
      <c r="E1347" s="235">
        <v>307695</v>
      </c>
      <c r="F1347" s="235">
        <v>179695</v>
      </c>
    </row>
    <row r="1348" customHeight="1" spans="1:6">
      <c r="A1348" s="231" t="s">
        <v>1119</v>
      </c>
      <c r="B1348" s="232" t="s">
        <v>1120</v>
      </c>
      <c r="C1348" s="233" t="s">
        <v>1387</v>
      </c>
      <c r="D1348" s="236" t="s">
        <v>1388</v>
      </c>
      <c r="E1348" s="235">
        <v>60000</v>
      </c>
      <c r="F1348" s="235">
        <v>30000</v>
      </c>
    </row>
    <row r="1349" customHeight="1" spans="1:6">
      <c r="A1349" s="231" t="s">
        <v>1224</v>
      </c>
      <c r="B1349" s="232" t="s">
        <v>1225</v>
      </c>
      <c r="C1349" s="233" t="s">
        <v>1387</v>
      </c>
      <c r="D1349" s="236" t="s">
        <v>1388</v>
      </c>
      <c r="E1349" s="235">
        <v>5000</v>
      </c>
      <c r="F1349" s="235">
        <v>3000</v>
      </c>
    </row>
    <row r="1350" customHeight="1" spans="1:6">
      <c r="A1350" s="231" t="s">
        <v>1149</v>
      </c>
      <c r="B1350" s="232" t="s">
        <v>1150</v>
      </c>
      <c r="C1350" s="233" t="s">
        <v>1387</v>
      </c>
      <c r="D1350" s="236" t="s">
        <v>1388</v>
      </c>
      <c r="E1350" s="235">
        <v>50000</v>
      </c>
      <c r="F1350" s="235">
        <v>40000</v>
      </c>
    </row>
    <row r="1351" customHeight="1" spans="1:6">
      <c r="A1351" s="231" t="s">
        <v>1151</v>
      </c>
      <c r="B1351" s="232" t="s">
        <v>1152</v>
      </c>
      <c r="C1351" s="233" t="s">
        <v>1387</v>
      </c>
      <c r="D1351" s="236" t="s">
        <v>1388</v>
      </c>
      <c r="E1351" s="235">
        <v>17000</v>
      </c>
      <c r="F1351" s="235">
        <v>12000</v>
      </c>
    </row>
    <row r="1352" customHeight="1" spans="1:6">
      <c r="A1352" s="231" t="s">
        <v>1140</v>
      </c>
      <c r="B1352" s="232" t="s">
        <v>1141</v>
      </c>
      <c r="C1352" s="233" t="s">
        <v>1387</v>
      </c>
      <c r="D1352" s="236" t="s">
        <v>1388</v>
      </c>
      <c r="E1352" s="235">
        <v>108445</v>
      </c>
      <c r="F1352" s="235">
        <v>94455</v>
      </c>
    </row>
    <row r="1353" customHeight="1" spans="1:6">
      <c r="A1353" s="231" t="s">
        <v>1142</v>
      </c>
      <c r="B1353" s="232" t="s">
        <v>1143</v>
      </c>
      <c r="C1353" s="233" t="s">
        <v>1387</v>
      </c>
      <c r="D1353" s="236" t="s">
        <v>1388</v>
      </c>
      <c r="E1353" s="235">
        <v>40000</v>
      </c>
      <c r="F1353" s="235">
        <v>30000</v>
      </c>
    </row>
    <row r="1354" customHeight="1" spans="1:6">
      <c r="A1354" s="231" t="s">
        <v>1238</v>
      </c>
      <c r="B1354" s="232" t="s">
        <v>1239</v>
      </c>
      <c r="C1354" s="233" t="s">
        <v>1387</v>
      </c>
      <c r="D1354" s="236" t="s">
        <v>1388</v>
      </c>
      <c r="E1354" s="235">
        <v>30000</v>
      </c>
      <c r="F1354" s="235">
        <v>0</v>
      </c>
    </row>
    <row r="1355" customHeight="1" spans="1:6">
      <c r="A1355" s="231" t="s">
        <v>1123</v>
      </c>
      <c r="B1355" s="232" t="s">
        <v>1124</v>
      </c>
      <c r="C1355" s="233" t="s">
        <v>1387</v>
      </c>
      <c r="D1355" s="236" t="s">
        <v>1388</v>
      </c>
      <c r="E1355" s="235">
        <v>39000</v>
      </c>
      <c r="F1355" s="235">
        <v>39000</v>
      </c>
    </row>
    <row r="1356" customHeight="1" spans="1:6">
      <c r="A1356" s="231" t="s">
        <v>1125</v>
      </c>
      <c r="B1356" s="232" t="s">
        <v>1126</v>
      </c>
      <c r="C1356" s="233" t="s">
        <v>1387</v>
      </c>
      <c r="D1356" s="236" t="s">
        <v>1388</v>
      </c>
      <c r="E1356" s="235">
        <v>314103</v>
      </c>
      <c r="F1356" s="235">
        <v>306093</v>
      </c>
    </row>
    <row r="1357" customHeight="1" spans="1:6">
      <c r="A1357" s="231" t="s">
        <v>1127</v>
      </c>
      <c r="B1357" s="232" t="s">
        <v>1128</v>
      </c>
      <c r="C1357" s="233" t="s">
        <v>1387</v>
      </c>
      <c r="D1357" s="236" t="s">
        <v>1388</v>
      </c>
      <c r="E1357" s="235">
        <v>310000</v>
      </c>
      <c r="F1357" s="235">
        <v>140000</v>
      </c>
    </row>
    <row r="1358" customHeight="1" spans="1:6">
      <c r="A1358" s="231" t="s">
        <v>1129</v>
      </c>
      <c r="B1358" s="232" t="s">
        <v>1130</v>
      </c>
      <c r="C1358" s="233" t="s">
        <v>1387</v>
      </c>
      <c r="D1358" s="236" t="s">
        <v>1388</v>
      </c>
      <c r="E1358" s="235">
        <v>206960</v>
      </c>
      <c r="F1358" s="235">
        <v>156960</v>
      </c>
    </row>
    <row r="1359" customHeight="1" spans="1:6">
      <c r="A1359" s="231" t="s">
        <v>1131</v>
      </c>
      <c r="B1359" s="232" t="s">
        <v>1132</v>
      </c>
      <c r="C1359" s="233"/>
      <c r="D1359" s="236"/>
      <c r="E1359" s="235">
        <v>1480136</v>
      </c>
      <c r="F1359" s="235">
        <v>1480136</v>
      </c>
    </row>
    <row r="1360" customHeight="1" spans="1:6">
      <c r="A1360" s="231" t="s">
        <v>1133</v>
      </c>
      <c r="B1360" s="232" t="s">
        <v>1134</v>
      </c>
      <c r="C1360" s="233" t="s">
        <v>1387</v>
      </c>
      <c r="D1360" s="236" t="s">
        <v>1388</v>
      </c>
      <c r="E1360" s="235">
        <v>91430</v>
      </c>
      <c r="F1360" s="235">
        <v>91430</v>
      </c>
    </row>
    <row r="1361" customHeight="1" spans="1:6">
      <c r="A1361" s="231" t="s">
        <v>1135</v>
      </c>
      <c r="B1361" s="232" t="s">
        <v>1136</v>
      </c>
      <c r="C1361" s="233" t="s">
        <v>1387</v>
      </c>
      <c r="D1361" s="236" t="s">
        <v>1388</v>
      </c>
      <c r="E1361" s="235">
        <v>1388706</v>
      </c>
      <c r="F1361" s="235">
        <v>1388706</v>
      </c>
    </row>
    <row r="1362" customHeight="1" spans="1:6">
      <c r="A1362" s="231" t="s">
        <v>1341</v>
      </c>
      <c r="B1362" s="232" t="s">
        <v>1342</v>
      </c>
      <c r="C1362" s="233"/>
      <c r="D1362" s="236"/>
      <c r="E1362" s="235">
        <v>30000</v>
      </c>
      <c r="F1362" s="235">
        <v>0</v>
      </c>
    </row>
    <row r="1363" customHeight="1" spans="1:6">
      <c r="A1363" s="231" t="s">
        <v>1343</v>
      </c>
      <c r="B1363" s="232" t="s">
        <v>1344</v>
      </c>
      <c r="C1363" s="233" t="s">
        <v>1387</v>
      </c>
      <c r="D1363" s="236" t="s">
        <v>1388</v>
      </c>
      <c r="E1363" s="235">
        <v>30000</v>
      </c>
      <c r="F1363" s="235">
        <v>0</v>
      </c>
    </row>
    <row r="1364" customHeight="1" spans="1:6">
      <c r="A1364" s="231"/>
      <c r="B1364" s="232"/>
      <c r="C1364" s="233" t="s">
        <v>1389</v>
      </c>
      <c r="D1364" s="236"/>
      <c r="E1364" s="235">
        <v>8388385</v>
      </c>
      <c r="F1364" s="235">
        <v>8388385</v>
      </c>
    </row>
    <row r="1365" customHeight="1" spans="1:6">
      <c r="A1365" s="231" t="s">
        <v>1095</v>
      </c>
      <c r="B1365" s="232" t="s">
        <v>1096</v>
      </c>
      <c r="C1365" s="233"/>
      <c r="D1365" s="236"/>
      <c r="E1365" s="235">
        <v>8116483</v>
      </c>
      <c r="F1365" s="235">
        <v>8116483</v>
      </c>
    </row>
    <row r="1366" customHeight="1" spans="1:6">
      <c r="A1366" s="231" t="s">
        <v>1097</v>
      </c>
      <c r="B1366" s="232" t="s">
        <v>1098</v>
      </c>
      <c r="C1366" s="233" t="s">
        <v>1390</v>
      </c>
      <c r="D1366" s="236" t="s">
        <v>1391</v>
      </c>
      <c r="E1366" s="235">
        <v>632531</v>
      </c>
      <c r="F1366" s="235">
        <v>632531</v>
      </c>
    </row>
    <row r="1367" customHeight="1" spans="1:6">
      <c r="A1367" s="231" t="s">
        <v>1101</v>
      </c>
      <c r="B1367" s="232" t="s">
        <v>1102</v>
      </c>
      <c r="C1367" s="233" t="s">
        <v>1390</v>
      </c>
      <c r="D1367" s="236" t="s">
        <v>1391</v>
      </c>
      <c r="E1367" s="235">
        <v>3960</v>
      </c>
      <c r="F1367" s="235">
        <v>3960</v>
      </c>
    </row>
    <row r="1368" customHeight="1" spans="1:6">
      <c r="A1368" s="231" t="s">
        <v>1147</v>
      </c>
      <c r="B1368" s="232" t="s">
        <v>1148</v>
      </c>
      <c r="C1368" s="233" t="s">
        <v>1390</v>
      </c>
      <c r="D1368" s="236" t="s">
        <v>1391</v>
      </c>
      <c r="E1368" s="235">
        <v>108000</v>
      </c>
      <c r="F1368" s="235">
        <v>108000</v>
      </c>
    </row>
    <row r="1369" customHeight="1" spans="1:6">
      <c r="A1369" s="231" t="s">
        <v>1105</v>
      </c>
      <c r="B1369" s="232" t="s">
        <v>1106</v>
      </c>
      <c r="C1369" s="233" t="s">
        <v>1390</v>
      </c>
      <c r="D1369" s="236" t="s">
        <v>1391</v>
      </c>
      <c r="E1369" s="235">
        <v>95218</v>
      </c>
      <c r="F1369" s="235">
        <v>95218</v>
      </c>
    </row>
    <row r="1370" customHeight="1" spans="1:6">
      <c r="A1370" s="231" t="s">
        <v>1107</v>
      </c>
      <c r="B1370" s="232" t="s">
        <v>1108</v>
      </c>
      <c r="C1370" s="233" t="s">
        <v>1390</v>
      </c>
      <c r="D1370" s="236" t="s">
        <v>1391</v>
      </c>
      <c r="E1370" s="235">
        <v>28565</v>
      </c>
      <c r="F1370" s="235">
        <v>28565</v>
      </c>
    </row>
    <row r="1371" customHeight="1" spans="1:6">
      <c r="A1371" s="231" t="s">
        <v>1109</v>
      </c>
      <c r="B1371" s="232" t="s">
        <v>1110</v>
      </c>
      <c r="C1371" s="233" t="s">
        <v>1390</v>
      </c>
      <c r="D1371" s="236" t="s">
        <v>1391</v>
      </c>
      <c r="E1371" s="235">
        <v>600</v>
      </c>
      <c r="F1371" s="235">
        <v>600</v>
      </c>
    </row>
    <row r="1372" customHeight="1" spans="1:6">
      <c r="A1372" s="231" t="s">
        <v>1111</v>
      </c>
      <c r="B1372" s="232" t="s">
        <v>1112</v>
      </c>
      <c r="C1372" s="233" t="s">
        <v>1390</v>
      </c>
      <c r="D1372" s="236" t="s">
        <v>1391</v>
      </c>
      <c r="E1372" s="235">
        <v>47609</v>
      </c>
      <c r="F1372" s="235">
        <v>47609</v>
      </c>
    </row>
    <row r="1373" customHeight="1" spans="1:6">
      <c r="A1373" s="231" t="s">
        <v>1113</v>
      </c>
      <c r="B1373" s="232" t="s">
        <v>1114</v>
      </c>
      <c r="C1373" s="233" t="s">
        <v>1390</v>
      </c>
      <c r="D1373" s="236" t="s">
        <v>1391</v>
      </c>
      <c r="E1373" s="235">
        <v>7200000</v>
      </c>
      <c r="F1373" s="235">
        <v>7200000</v>
      </c>
    </row>
    <row r="1374" customHeight="1" spans="1:6">
      <c r="A1374" s="231" t="s">
        <v>1115</v>
      </c>
      <c r="B1374" s="232" t="s">
        <v>1116</v>
      </c>
      <c r="C1374" s="233"/>
      <c r="D1374" s="236"/>
      <c r="E1374" s="235">
        <v>271902</v>
      </c>
      <c r="F1374" s="235">
        <v>271902</v>
      </c>
    </row>
    <row r="1375" customHeight="1" spans="1:6">
      <c r="A1375" s="231" t="s">
        <v>1123</v>
      </c>
      <c r="B1375" s="232" t="s">
        <v>1124</v>
      </c>
      <c r="C1375" s="233" t="s">
        <v>1390</v>
      </c>
      <c r="D1375" s="236" t="s">
        <v>1391</v>
      </c>
      <c r="E1375" s="235">
        <v>10000</v>
      </c>
      <c r="F1375" s="235">
        <v>10000</v>
      </c>
    </row>
    <row r="1376" customHeight="1" spans="1:6">
      <c r="A1376" s="231" t="s">
        <v>1125</v>
      </c>
      <c r="B1376" s="232" t="s">
        <v>1126</v>
      </c>
      <c r="C1376" s="233" t="s">
        <v>1390</v>
      </c>
      <c r="D1376" s="236" t="s">
        <v>1391</v>
      </c>
      <c r="E1376" s="235">
        <v>11902</v>
      </c>
      <c r="F1376" s="235">
        <v>11902</v>
      </c>
    </row>
    <row r="1377" customHeight="1" spans="1:6">
      <c r="A1377" s="231" t="s">
        <v>1127</v>
      </c>
      <c r="B1377" s="232" t="s">
        <v>1128</v>
      </c>
      <c r="C1377" s="233" t="s">
        <v>1390</v>
      </c>
      <c r="D1377" s="236" t="s">
        <v>1391</v>
      </c>
      <c r="E1377" s="235">
        <v>250000</v>
      </c>
      <c r="F1377" s="235">
        <v>250000</v>
      </c>
    </row>
    <row r="1378" customHeight="1" spans="1:6">
      <c r="A1378" s="231"/>
      <c r="B1378" s="232"/>
      <c r="C1378" s="233" t="s">
        <v>1392</v>
      </c>
      <c r="D1378" s="236"/>
      <c r="E1378" s="235">
        <v>13432761</v>
      </c>
      <c r="F1378" s="235">
        <v>13432761</v>
      </c>
    </row>
    <row r="1379" customHeight="1" spans="1:6">
      <c r="A1379" s="231" t="s">
        <v>1095</v>
      </c>
      <c r="B1379" s="232" t="s">
        <v>1096</v>
      </c>
      <c r="C1379" s="233"/>
      <c r="D1379" s="236"/>
      <c r="E1379" s="235">
        <v>1600000</v>
      </c>
      <c r="F1379" s="235">
        <v>1600000</v>
      </c>
    </row>
    <row r="1380" customHeight="1" spans="1:6">
      <c r="A1380" s="231" t="s">
        <v>1113</v>
      </c>
      <c r="B1380" s="232" t="s">
        <v>1114</v>
      </c>
      <c r="C1380" s="233" t="s">
        <v>1393</v>
      </c>
      <c r="D1380" s="236" t="s">
        <v>1394</v>
      </c>
      <c r="E1380" s="235">
        <v>1600000</v>
      </c>
      <c r="F1380" s="235">
        <v>1600000</v>
      </c>
    </row>
    <row r="1381" customHeight="1" spans="1:6">
      <c r="A1381" s="231" t="s">
        <v>1115</v>
      </c>
      <c r="B1381" s="232" t="s">
        <v>1116</v>
      </c>
      <c r="C1381" s="233"/>
      <c r="D1381" s="236"/>
      <c r="E1381" s="235">
        <v>11741000</v>
      </c>
      <c r="F1381" s="235">
        <v>11741000</v>
      </c>
    </row>
    <row r="1382" customHeight="1" spans="1:6">
      <c r="A1382" s="231" t="s">
        <v>1337</v>
      </c>
      <c r="B1382" s="232" t="s">
        <v>1338</v>
      </c>
      <c r="C1382" s="233" t="s">
        <v>1393</v>
      </c>
      <c r="D1382" s="236" t="s">
        <v>1394</v>
      </c>
      <c r="E1382" s="235">
        <v>10341000</v>
      </c>
      <c r="F1382" s="235">
        <v>10341000</v>
      </c>
    </row>
    <row r="1383" customHeight="1" spans="1:6">
      <c r="A1383" s="231" t="s">
        <v>1290</v>
      </c>
      <c r="B1383" s="232" t="s">
        <v>1291</v>
      </c>
      <c r="C1383" s="233" t="s">
        <v>1393</v>
      </c>
      <c r="D1383" s="236" t="s">
        <v>1394</v>
      </c>
      <c r="E1383" s="235">
        <v>1400000</v>
      </c>
      <c r="F1383" s="235">
        <v>1400000</v>
      </c>
    </row>
    <row r="1384" customHeight="1" spans="1:6">
      <c r="A1384" s="231" t="s">
        <v>1131</v>
      </c>
      <c r="B1384" s="232" t="s">
        <v>1132</v>
      </c>
      <c r="C1384" s="233"/>
      <c r="D1384" s="236"/>
      <c r="E1384" s="235">
        <v>91761</v>
      </c>
      <c r="F1384" s="235">
        <v>91761</v>
      </c>
    </row>
    <row r="1385" customHeight="1" spans="1:6">
      <c r="A1385" s="231" t="s">
        <v>1133</v>
      </c>
      <c r="B1385" s="232" t="s">
        <v>1134</v>
      </c>
      <c r="C1385" s="233" t="s">
        <v>1393</v>
      </c>
      <c r="D1385" s="236" t="s">
        <v>1394</v>
      </c>
      <c r="E1385" s="235">
        <v>79905</v>
      </c>
      <c r="F1385" s="235">
        <v>79905</v>
      </c>
    </row>
    <row r="1386" customHeight="1" spans="1:6">
      <c r="A1386" s="231" t="s">
        <v>1135</v>
      </c>
      <c r="B1386" s="232" t="s">
        <v>1136</v>
      </c>
      <c r="C1386" s="233" t="s">
        <v>1393</v>
      </c>
      <c r="D1386" s="236" t="s">
        <v>1394</v>
      </c>
      <c r="E1386" s="235">
        <v>11856</v>
      </c>
      <c r="F1386" s="235">
        <v>11856</v>
      </c>
    </row>
    <row r="1387" customHeight="1" spans="1:6">
      <c r="A1387" s="231"/>
      <c r="B1387" s="232"/>
      <c r="C1387" s="233" t="s">
        <v>1395</v>
      </c>
      <c r="D1387" s="236"/>
      <c r="E1387" s="235">
        <v>7249556</v>
      </c>
      <c r="F1387" s="235">
        <v>7249556</v>
      </c>
    </row>
    <row r="1388" customHeight="1" spans="1:6">
      <c r="A1388" s="231" t="s">
        <v>1095</v>
      </c>
      <c r="B1388" s="232" t="s">
        <v>1096</v>
      </c>
      <c r="C1388" s="233"/>
      <c r="D1388" s="236"/>
      <c r="E1388" s="235">
        <v>6546716</v>
      </c>
      <c r="F1388" s="235">
        <v>6546716</v>
      </c>
    </row>
    <row r="1389" customHeight="1" spans="1:6">
      <c r="A1389" s="231" t="s">
        <v>1097</v>
      </c>
      <c r="B1389" s="232" t="s">
        <v>1098</v>
      </c>
      <c r="C1389" s="233" t="s">
        <v>1396</v>
      </c>
      <c r="D1389" s="236" t="s">
        <v>1397</v>
      </c>
      <c r="E1389" s="235">
        <v>3549696</v>
      </c>
      <c r="F1389" s="235">
        <v>3549696</v>
      </c>
    </row>
    <row r="1390" customHeight="1" spans="1:6">
      <c r="A1390" s="231" t="s">
        <v>1101</v>
      </c>
      <c r="B1390" s="232" t="s">
        <v>1102</v>
      </c>
      <c r="C1390" s="233" t="s">
        <v>1396</v>
      </c>
      <c r="D1390" s="236" t="s">
        <v>1397</v>
      </c>
      <c r="E1390" s="235">
        <v>492936</v>
      </c>
      <c r="F1390" s="235">
        <v>492936</v>
      </c>
    </row>
    <row r="1391" customHeight="1" spans="1:6">
      <c r="A1391" s="231" t="s">
        <v>1103</v>
      </c>
      <c r="B1391" s="232" t="s">
        <v>1104</v>
      </c>
      <c r="C1391" s="233" t="s">
        <v>1396</v>
      </c>
      <c r="D1391" s="236" t="s">
        <v>1397</v>
      </c>
      <c r="E1391" s="235">
        <v>158589</v>
      </c>
      <c r="F1391" s="235">
        <v>158589</v>
      </c>
    </row>
    <row r="1392" customHeight="1" spans="1:6">
      <c r="A1392" s="231" t="s">
        <v>1147</v>
      </c>
      <c r="B1392" s="232" t="s">
        <v>1148</v>
      </c>
      <c r="C1392" s="233" t="s">
        <v>1396</v>
      </c>
      <c r="D1392" s="236" t="s">
        <v>1397</v>
      </c>
      <c r="E1392" s="235">
        <v>570516</v>
      </c>
      <c r="F1392" s="235">
        <v>570516</v>
      </c>
    </row>
    <row r="1393" customHeight="1" spans="1:6">
      <c r="A1393" s="231" t="s">
        <v>1105</v>
      </c>
      <c r="B1393" s="232" t="s">
        <v>1106</v>
      </c>
      <c r="C1393" s="233" t="s">
        <v>1396</v>
      </c>
      <c r="D1393" s="236" t="s">
        <v>1397</v>
      </c>
      <c r="E1393" s="235">
        <v>922630</v>
      </c>
      <c r="F1393" s="235">
        <v>922630</v>
      </c>
    </row>
    <row r="1394" customHeight="1" spans="1:6">
      <c r="A1394" s="231" t="s">
        <v>1107</v>
      </c>
      <c r="B1394" s="232" t="s">
        <v>1108</v>
      </c>
      <c r="C1394" s="233" t="s">
        <v>1396</v>
      </c>
      <c r="D1394" s="236" t="s">
        <v>1397</v>
      </c>
      <c r="E1394" s="235">
        <v>276789</v>
      </c>
      <c r="F1394" s="235">
        <v>276789</v>
      </c>
    </row>
    <row r="1395" customHeight="1" spans="1:6">
      <c r="A1395" s="231" t="s">
        <v>1109</v>
      </c>
      <c r="B1395" s="232" t="s">
        <v>1110</v>
      </c>
      <c r="C1395" s="233" t="s">
        <v>1396</v>
      </c>
      <c r="D1395" s="236" t="s">
        <v>1397</v>
      </c>
      <c r="E1395" s="235">
        <v>114245</v>
      </c>
      <c r="F1395" s="235">
        <v>114245</v>
      </c>
    </row>
    <row r="1396" customHeight="1" spans="1:6">
      <c r="A1396" s="231" t="s">
        <v>1111</v>
      </c>
      <c r="B1396" s="232" t="s">
        <v>1112</v>
      </c>
      <c r="C1396" s="233" t="s">
        <v>1396</v>
      </c>
      <c r="D1396" s="236" t="s">
        <v>1397</v>
      </c>
      <c r="E1396" s="235">
        <v>461315</v>
      </c>
      <c r="F1396" s="235">
        <v>461315</v>
      </c>
    </row>
    <row r="1397" customHeight="1" spans="1:6">
      <c r="A1397" s="231" t="s">
        <v>1115</v>
      </c>
      <c r="B1397" s="232" t="s">
        <v>1116</v>
      </c>
      <c r="C1397" s="233"/>
      <c r="D1397" s="236"/>
      <c r="E1397" s="235">
        <v>633529</v>
      </c>
      <c r="F1397" s="235">
        <v>633529</v>
      </c>
    </row>
    <row r="1398" customHeight="1" spans="1:6">
      <c r="A1398" s="231" t="s">
        <v>1117</v>
      </c>
      <c r="B1398" s="232" t="s">
        <v>1118</v>
      </c>
      <c r="C1398" s="233" t="s">
        <v>1396</v>
      </c>
      <c r="D1398" s="236" t="s">
        <v>1397</v>
      </c>
      <c r="E1398" s="235">
        <v>41008</v>
      </c>
      <c r="F1398" s="235">
        <v>41008</v>
      </c>
    </row>
    <row r="1399" customHeight="1" spans="1:6">
      <c r="A1399" s="231" t="s">
        <v>1119</v>
      </c>
      <c r="B1399" s="232" t="s">
        <v>1120</v>
      </c>
      <c r="C1399" s="233" t="s">
        <v>1396</v>
      </c>
      <c r="D1399" s="236" t="s">
        <v>1397</v>
      </c>
      <c r="E1399" s="235">
        <v>12000</v>
      </c>
      <c r="F1399" s="235">
        <v>12000</v>
      </c>
    </row>
    <row r="1400" customHeight="1" spans="1:6">
      <c r="A1400" s="231" t="s">
        <v>1224</v>
      </c>
      <c r="B1400" s="232" t="s">
        <v>1225</v>
      </c>
      <c r="C1400" s="233" t="s">
        <v>1396</v>
      </c>
      <c r="D1400" s="236" t="s">
        <v>1397</v>
      </c>
      <c r="E1400" s="235">
        <v>2000</v>
      </c>
      <c r="F1400" s="235">
        <v>2000</v>
      </c>
    </row>
    <row r="1401" customHeight="1" spans="1:6">
      <c r="A1401" s="231" t="s">
        <v>1149</v>
      </c>
      <c r="B1401" s="232" t="s">
        <v>1150</v>
      </c>
      <c r="C1401" s="233" t="s">
        <v>1396</v>
      </c>
      <c r="D1401" s="236" t="s">
        <v>1397</v>
      </c>
      <c r="E1401" s="235">
        <v>30000</v>
      </c>
      <c r="F1401" s="235">
        <v>30000</v>
      </c>
    </row>
    <row r="1402" customHeight="1" spans="1:6">
      <c r="A1402" s="231" t="s">
        <v>1151</v>
      </c>
      <c r="B1402" s="232" t="s">
        <v>1152</v>
      </c>
      <c r="C1402" s="233" t="s">
        <v>1396</v>
      </c>
      <c r="D1402" s="236" t="s">
        <v>1397</v>
      </c>
      <c r="E1402" s="235">
        <v>8000</v>
      </c>
      <c r="F1402" s="235">
        <v>8000</v>
      </c>
    </row>
    <row r="1403" customHeight="1" spans="1:6">
      <c r="A1403" s="231" t="s">
        <v>1140</v>
      </c>
      <c r="B1403" s="232" t="s">
        <v>1141</v>
      </c>
      <c r="C1403" s="233" t="s">
        <v>1396</v>
      </c>
      <c r="D1403" s="236" t="s">
        <v>1397</v>
      </c>
      <c r="E1403" s="235">
        <v>8000</v>
      </c>
      <c r="F1403" s="235">
        <v>8000</v>
      </c>
    </row>
    <row r="1404" customHeight="1" spans="1:6">
      <c r="A1404" s="231" t="s">
        <v>1204</v>
      </c>
      <c r="B1404" s="232" t="s">
        <v>1205</v>
      </c>
      <c r="C1404" s="233" t="s">
        <v>1396</v>
      </c>
      <c r="D1404" s="236" t="s">
        <v>1397</v>
      </c>
      <c r="E1404" s="235">
        <v>52992</v>
      </c>
      <c r="F1404" s="235">
        <v>52992</v>
      </c>
    </row>
    <row r="1405" customHeight="1" spans="1:6">
      <c r="A1405" s="231" t="s">
        <v>1125</v>
      </c>
      <c r="B1405" s="232" t="s">
        <v>1126</v>
      </c>
      <c r="C1405" s="233" t="s">
        <v>1396</v>
      </c>
      <c r="D1405" s="236" t="s">
        <v>1397</v>
      </c>
      <c r="E1405" s="235">
        <v>115329</v>
      </c>
      <c r="F1405" s="235">
        <v>115329</v>
      </c>
    </row>
    <row r="1406" customHeight="1" spans="1:6">
      <c r="A1406" s="231" t="s">
        <v>1129</v>
      </c>
      <c r="B1406" s="232" t="s">
        <v>1130</v>
      </c>
      <c r="C1406" s="233" t="s">
        <v>1396</v>
      </c>
      <c r="D1406" s="236" t="s">
        <v>1397</v>
      </c>
      <c r="E1406" s="235">
        <v>364200</v>
      </c>
      <c r="F1406" s="235">
        <v>364200</v>
      </c>
    </row>
    <row r="1407" customHeight="1" spans="1:6">
      <c r="A1407" s="231" t="s">
        <v>1131</v>
      </c>
      <c r="B1407" s="232" t="s">
        <v>1132</v>
      </c>
      <c r="C1407" s="233"/>
      <c r="D1407" s="236"/>
      <c r="E1407" s="235">
        <v>69312</v>
      </c>
      <c r="F1407" s="235">
        <v>69312</v>
      </c>
    </row>
    <row r="1408" customHeight="1" spans="1:6">
      <c r="A1408" s="231" t="s">
        <v>1135</v>
      </c>
      <c r="B1408" s="232" t="s">
        <v>1136</v>
      </c>
      <c r="C1408" s="233" t="s">
        <v>1396</v>
      </c>
      <c r="D1408" s="236" t="s">
        <v>1397</v>
      </c>
      <c r="E1408" s="235">
        <v>69312</v>
      </c>
      <c r="F1408" s="235">
        <v>69312</v>
      </c>
    </row>
    <row r="1409" customHeight="1" spans="1:6">
      <c r="A1409" s="231"/>
      <c r="B1409" s="232"/>
      <c r="C1409" s="233" t="s">
        <v>1398</v>
      </c>
      <c r="D1409" s="236"/>
      <c r="E1409" s="235">
        <v>3312795</v>
      </c>
      <c r="F1409" s="235">
        <v>3312795</v>
      </c>
    </row>
    <row r="1410" customHeight="1" spans="1:6">
      <c r="A1410" s="231" t="s">
        <v>1095</v>
      </c>
      <c r="B1410" s="232" t="s">
        <v>1096</v>
      </c>
      <c r="C1410" s="233"/>
      <c r="D1410" s="236"/>
      <c r="E1410" s="235">
        <v>2820030</v>
      </c>
      <c r="F1410" s="235">
        <v>2820030</v>
      </c>
    </row>
    <row r="1411" customHeight="1" spans="1:6">
      <c r="A1411" s="231" t="s">
        <v>1097</v>
      </c>
      <c r="B1411" s="232" t="s">
        <v>1098</v>
      </c>
      <c r="C1411" s="233" t="s">
        <v>1399</v>
      </c>
      <c r="D1411" s="236" t="s">
        <v>1400</v>
      </c>
      <c r="E1411" s="235">
        <v>1533852</v>
      </c>
      <c r="F1411" s="235">
        <v>1533852</v>
      </c>
    </row>
    <row r="1412" customHeight="1" spans="1:6">
      <c r="A1412" s="231" t="s">
        <v>1101</v>
      </c>
      <c r="B1412" s="232" t="s">
        <v>1102</v>
      </c>
      <c r="C1412" s="233" t="s">
        <v>1399</v>
      </c>
      <c r="D1412" s="236" t="s">
        <v>1400</v>
      </c>
      <c r="E1412" s="235">
        <v>358200</v>
      </c>
      <c r="F1412" s="235">
        <v>358200</v>
      </c>
    </row>
    <row r="1413" customHeight="1" spans="1:6">
      <c r="A1413" s="231" t="s">
        <v>1103</v>
      </c>
      <c r="B1413" s="232" t="s">
        <v>1104</v>
      </c>
      <c r="C1413" s="233" t="s">
        <v>1399</v>
      </c>
      <c r="D1413" s="236" t="s">
        <v>1400</v>
      </c>
      <c r="E1413" s="235">
        <v>127821</v>
      </c>
      <c r="F1413" s="235">
        <v>127821</v>
      </c>
    </row>
    <row r="1414" customHeight="1" spans="1:6">
      <c r="A1414" s="231" t="s">
        <v>1105</v>
      </c>
      <c r="B1414" s="232" t="s">
        <v>1106</v>
      </c>
      <c r="C1414" s="233" t="s">
        <v>1399</v>
      </c>
      <c r="D1414" s="236" t="s">
        <v>1400</v>
      </c>
      <c r="E1414" s="235">
        <v>411110</v>
      </c>
      <c r="F1414" s="235">
        <v>411110</v>
      </c>
    </row>
    <row r="1415" customHeight="1" spans="1:6">
      <c r="A1415" s="231" t="s">
        <v>1107</v>
      </c>
      <c r="B1415" s="232" t="s">
        <v>1108</v>
      </c>
      <c r="C1415" s="233" t="s">
        <v>1399</v>
      </c>
      <c r="D1415" s="236" t="s">
        <v>1400</v>
      </c>
      <c r="E1415" s="235">
        <v>113523</v>
      </c>
      <c r="F1415" s="235">
        <v>113523</v>
      </c>
    </row>
    <row r="1416" customHeight="1" spans="1:6">
      <c r="A1416" s="231" t="s">
        <v>1109</v>
      </c>
      <c r="B1416" s="232" t="s">
        <v>1110</v>
      </c>
      <c r="C1416" s="233" t="s">
        <v>1399</v>
      </c>
      <c r="D1416" s="236" t="s">
        <v>1400</v>
      </c>
      <c r="E1416" s="235">
        <v>86318</v>
      </c>
      <c r="F1416" s="235">
        <v>86318</v>
      </c>
    </row>
    <row r="1417" customHeight="1" spans="1:6">
      <c r="A1417" s="231" t="s">
        <v>1111</v>
      </c>
      <c r="B1417" s="232" t="s">
        <v>1112</v>
      </c>
      <c r="C1417" s="233" t="s">
        <v>1399</v>
      </c>
      <c r="D1417" s="236" t="s">
        <v>1400</v>
      </c>
      <c r="E1417" s="235">
        <v>189205</v>
      </c>
      <c r="F1417" s="235">
        <v>189205</v>
      </c>
    </row>
    <row r="1418" customHeight="1" spans="1:6">
      <c r="A1418" s="231" t="s">
        <v>1115</v>
      </c>
      <c r="B1418" s="232" t="s">
        <v>1116</v>
      </c>
      <c r="C1418" s="233"/>
      <c r="D1418" s="236"/>
      <c r="E1418" s="235">
        <v>429381</v>
      </c>
      <c r="F1418" s="235">
        <v>429381</v>
      </c>
    </row>
    <row r="1419" customHeight="1" spans="1:6">
      <c r="A1419" s="231" t="s">
        <v>1117</v>
      </c>
      <c r="B1419" s="232" t="s">
        <v>1118</v>
      </c>
      <c r="C1419" s="233" t="s">
        <v>1399</v>
      </c>
      <c r="D1419" s="236" t="s">
        <v>1400</v>
      </c>
      <c r="E1419" s="235">
        <v>51000</v>
      </c>
      <c r="F1419" s="235">
        <v>51000</v>
      </c>
    </row>
    <row r="1420" customHeight="1" spans="1:6">
      <c r="A1420" s="231" t="s">
        <v>1224</v>
      </c>
      <c r="B1420" s="232" t="s">
        <v>1225</v>
      </c>
      <c r="C1420" s="233" t="s">
        <v>1399</v>
      </c>
      <c r="D1420" s="236" t="s">
        <v>1400</v>
      </c>
      <c r="E1420" s="235">
        <v>8000</v>
      </c>
      <c r="F1420" s="235">
        <v>8000</v>
      </c>
    </row>
    <row r="1421" customHeight="1" spans="1:6">
      <c r="A1421" s="231" t="s">
        <v>1149</v>
      </c>
      <c r="B1421" s="232" t="s">
        <v>1150</v>
      </c>
      <c r="C1421" s="233" t="s">
        <v>1399</v>
      </c>
      <c r="D1421" s="236" t="s">
        <v>1400</v>
      </c>
      <c r="E1421" s="235">
        <v>30000</v>
      </c>
      <c r="F1421" s="235">
        <v>30000</v>
      </c>
    </row>
    <row r="1422" customHeight="1" spans="1:6">
      <c r="A1422" s="231" t="s">
        <v>1151</v>
      </c>
      <c r="B1422" s="232" t="s">
        <v>1152</v>
      </c>
      <c r="C1422" s="233" t="s">
        <v>1399</v>
      </c>
      <c r="D1422" s="236" t="s">
        <v>1400</v>
      </c>
      <c r="E1422" s="235">
        <v>3000</v>
      </c>
      <c r="F1422" s="235">
        <v>3000</v>
      </c>
    </row>
    <row r="1423" customHeight="1" spans="1:6">
      <c r="A1423" s="231" t="s">
        <v>1140</v>
      </c>
      <c r="B1423" s="232" t="s">
        <v>1141</v>
      </c>
      <c r="C1423" s="233" t="s">
        <v>1399</v>
      </c>
      <c r="D1423" s="236" t="s">
        <v>1400</v>
      </c>
      <c r="E1423" s="235">
        <v>8000</v>
      </c>
      <c r="F1423" s="235">
        <v>8000</v>
      </c>
    </row>
    <row r="1424" customHeight="1" spans="1:6">
      <c r="A1424" s="231" t="s">
        <v>1164</v>
      </c>
      <c r="B1424" s="232" t="s">
        <v>1165</v>
      </c>
      <c r="C1424" s="233" t="s">
        <v>1399</v>
      </c>
      <c r="D1424" s="236" t="s">
        <v>1400</v>
      </c>
      <c r="E1424" s="235">
        <v>8000</v>
      </c>
      <c r="F1424" s="235">
        <v>8000</v>
      </c>
    </row>
    <row r="1425" customHeight="1" spans="1:6">
      <c r="A1425" s="231" t="s">
        <v>1125</v>
      </c>
      <c r="B1425" s="232" t="s">
        <v>1126</v>
      </c>
      <c r="C1425" s="233" t="s">
        <v>1399</v>
      </c>
      <c r="D1425" s="236" t="s">
        <v>1400</v>
      </c>
      <c r="E1425" s="235">
        <v>47301</v>
      </c>
      <c r="F1425" s="235">
        <v>47301</v>
      </c>
    </row>
    <row r="1426" customHeight="1" spans="1:6">
      <c r="A1426" s="231" t="s">
        <v>1129</v>
      </c>
      <c r="B1426" s="232" t="s">
        <v>1130</v>
      </c>
      <c r="C1426" s="233" t="s">
        <v>1399</v>
      </c>
      <c r="D1426" s="236" t="s">
        <v>1400</v>
      </c>
      <c r="E1426" s="235">
        <v>274080</v>
      </c>
      <c r="F1426" s="235">
        <v>274080</v>
      </c>
    </row>
    <row r="1427" customHeight="1" spans="1:6">
      <c r="A1427" s="231" t="s">
        <v>1131</v>
      </c>
      <c r="B1427" s="232" t="s">
        <v>1132</v>
      </c>
      <c r="C1427" s="233"/>
      <c r="D1427" s="236"/>
      <c r="E1427" s="235">
        <v>63384</v>
      </c>
      <c r="F1427" s="235">
        <v>63384</v>
      </c>
    </row>
    <row r="1428" customHeight="1" spans="1:6">
      <c r="A1428" s="231" t="s">
        <v>1135</v>
      </c>
      <c r="B1428" s="232" t="s">
        <v>1136</v>
      </c>
      <c r="C1428" s="233" t="s">
        <v>1399</v>
      </c>
      <c r="D1428" s="236" t="s">
        <v>1400</v>
      </c>
      <c r="E1428" s="235">
        <v>63384</v>
      </c>
      <c r="F1428" s="235">
        <v>63384</v>
      </c>
    </row>
    <row r="1429" customHeight="1" spans="1:6">
      <c r="A1429" s="231"/>
      <c r="B1429" s="232"/>
      <c r="C1429" s="233" t="s">
        <v>1401</v>
      </c>
      <c r="D1429" s="236"/>
      <c r="E1429" s="235">
        <v>2737541</v>
      </c>
      <c r="F1429" s="235">
        <v>2737541</v>
      </c>
    </row>
    <row r="1430" customHeight="1" spans="1:6">
      <c r="A1430" s="231" t="s">
        <v>1095</v>
      </c>
      <c r="B1430" s="232" t="s">
        <v>1096</v>
      </c>
      <c r="C1430" s="233"/>
      <c r="D1430" s="236"/>
      <c r="E1430" s="235">
        <v>2313789</v>
      </c>
      <c r="F1430" s="235">
        <v>2313789</v>
      </c>
    </row>
    <row r="1431" customHeight="1" spans="1:6">
      <c r="A1431" s="231" t="s">
        <v>1097</v>
      </c>
      <c r="B1431" s="232" t="s">
        <v>1098</v>
      </c>
      <c r="C1431" s="233" t="s">
        <v>1402</v>
      </c>
      <c r="D1431" s="236" t="s">
        <v>1403</v>
      </c>
      <c r="E1431" s="235">
        <v>1269408</v>
      </c>
      <c r="F1431" s="235">
        <v>1269408</v>
      </c>
    </row>
    <row r="1432" customHeight="1" spans="1:6">
      <c r="A1432" s="231" t="s">
        <v>1101</v>
      </c>
      <c r="B1432" s="232" t="s">
        <v>1102</v>
      </c>
      <c r="C1432" s="233" t="s">
        <v>1402</v>
      </c>
      <c r="D1432" s="236" t="s">
        <v>1403</v>
      </c>
      <c r="E1432" s="235">
        <v>306288</v>
      </c>
      <c r="F1432" s="235">
        <v>306288</v>
      </c>
    </row>
    <row r="1433" customHeight="1" spans="1:6">
      <c r="A1433" s="231" t="s">
        <v>1103</v>
      </c>
      <c r="B1433" s="232" t="s">
        <v>1104</v>
      </c>
      <c r="C1433" s="233" t="s">
        <v>1402</v>
      </c>
      <c r="D1433" s="236" t="s">
        <v>1403</v>
      </c>
      <c r="E1433" s="235">
        <v>105784</v>
      </c>
      <c r="F1433" s="235">
        <v>105784</v>
      </c>
    </row>
    <row r="1434" customHeight="1" spans="1:6">
      <c r="A1434" s="231" t="s">
        <v>1105</v>
      </c>
      <c r="B1434" s="232" t="s">
        <v>1106</v>
      </c>
      <c r="C1434" s="233" t="s">
        <v>1402</v>
      </c>
      <c r="D1434" s="236" t="s">
        <v>1403</v>
      </c>
      <c r="E1434" s="235">
        <v>315139</v>
      </c>
      <c r="F1434" s="235">
        <v>315139</v>
      </c>
    </row>
    <row r="1435" customHeight="1" spans="1:6">
      <c r="A1435" s="231" t="s">
        <v>1107</v>
      </c>
      <c r="B1435" s="232" t="s">
        <v>1108</v>
      </c>
      <c r="C1435" s="233" t="s">
        <v>1402</v>
      </c>
      <c r="D1435" s="236" t="s">
        <v>1403</v>
      </c>
      <c r="E1435" s="235">
        <v>94542</v>
      </c>
      <c r="F1435" s="235">
        <v>94542</v>
      </c>
    </row>
    <row r="1436" customHeight="1" spans="1:6">
      <c r="A1436" s="231" t="s">
        <v>1109</v>
      </c>
      <c r="B1436" s="232" t="s">
        <v>1110</v>
      </c>
      <c r="C1436" s="233" t="s">
        <v>1402</v>
      </c>
      <c r="D1436" s="236" t="s">
        <v>1403</v>
      </c>
      <c r="E1436" s="235">
        <v>65058</v>
      </c>
      <c r="F1436" s="235">
        <v>65058</v>
      </c>
    </row>
    <row r="1437" customHeight="1" spans="1:6">
      <c r="A1437" s="231" t="s">
        <v>1111</v>
      </c>
      <c r="B1437" s="232" t="s">
        <v>1112</v>
      </c>
      <c r="C1437" s="233" t="s">
        <v>1402</v>
      </c>
      <c r="D1437" s="236" t="s">
        <v>1403</v>
      </c>
      <c r="E1437" s="235">
        <v>157570</v>
      </c>
      <c r="F1437" s="235">
        <v>157570</v>
      </c>
    </row>
    <row r="1438" customHeight="1" spans="1:6">
      <c r="A1438" s="231" t="s">
        <v>1115</v>
      </c>
      <c r="B1438" s="232" t="s">
        <v>1116</v>
      </c>
      <c r="C1438" s="233"/>
      <c r="D1438" s="236"/>
      <c r="E1438" s="235">
        <v>373592</v>
      </c>
      <c r="F1438" s="235">
        <v>373592</v>
      </c>
    </row>
    <row r="1439" customHeight="1" spans="1:6">
      <c r="A1439" s="231" t="s">
        <v>1117</v>
      </c>
      <c r="B1439" s="232" t="s">
        <v>1118</v>
      </c>
      <c r="C1439" s="233" t="s">
        <v>1402</v>
      </c>
      <c r="D1439" s="236" t="s">
        <v>1403</v>
      </c>
      <c r="E1439" s="235">
        <v>40000</v>
      </c>
      <c r="F1439" s="235">
        <v>40000</v>
      </c>
    </row>
    <row r="1440" customHeight="1" spans="1:6">
      <c r="A1440" s="231" t="s">
        <v>1119</v>
      </c>
      <c r="B1440" s="232" t="s">
        <v>1120</v>
      </c>
      <c r="C1440" s="233" t="s">
        <v>1402</v>
      </c>
      <c r="D1440" s="236" t="s">
        <v>1403</v>
      </c>
      <c r="E1440" s="235">
        <v>15000</v>
      </c>
      <c r="F1440" s="235">
        <v>15000</v>
      </c>
    </row>
    <row r="1441" customHeight="1" spans="1:6">
      <c r="A1441" s="231" t="s">
        <v>1149</v>
      </c>
      <c r="B1441" s="232" t="s">
        <v>1150</v>
      </c>
      <c r="C1441" s="233" t="s">
        <v>1402</v>
      </c>
      <c r="D1441" s="236" t="s">
        <v>1403</v>
      </c>
      <c r="E1441" s="235">
        <v>5000</v>
      </c>
      <c r="F1441" s="235">
        <v>5000</v>
      </c>
    </row>
    <row r="1442" customHeight="1" spans="1:6">
      <c r="A1442" s="231" t="s">
        <v>1151</v>
      </c>
      <c r="B1442" s="232" t="s">
        <v>1152</v>
      </c>
      <c r="C1442" s="233" t="s">
        <v>1402</v>
      </c>
      <c r="D1442" s="236" t="s">
        <v>1403</v>
      </c>
      <c r="E1442" s="235">
        <v>4500</v>
      </c>
      <c r="F1442" s="235">
        <v>4500</v>
      </c>
    </row>
    <row r="1443" customHeight="1" spans="1:6">
      <c r="A1443" s="231" t="s">
        <v>1140</v>
      </c>
      <c r="B1443" s="232" t="s">
        <v>1141</v>
      </c>
      <c r="C1443" s="233" t="s">
        <v>1402</v>
      </c>
      <c r="D1443" s="236" t="s">
        <v>1403</v>
      </c>
      <c r="E1443" s="235">
        <v>30000</v>
      </c>
      <c r="F1443" s="235">
        <v>30000</v>
      </c>
    </row>
    <row r="1444" customHeight="1" spans="1:6">
      <c r="A1444" s="231" t="s">
        <v>1123</v>
      </c>
      <c r="B1444" s="232" t="s">
        <v>1124</v>
      </c>
      <c r="C1444" s="233" t="s">
        <v>1402</v>
      </c>
      <c r="D1444" s="236" t="s">
        <v>1403</v>
      </c>
      <c r="E1444" s="235">
        <v>1500</v>
      </c>
      <c r="F1444" s="235">
        <v>1500</v>
      </c>
    </row>
    <row r="1445" customHeight="1" spans="1:6">
      <c r="A1445" s="231" t="s">
        <v>1125</v>
      </c>
      <c r="B1445" s="232" t="s">
        <v>1126</v>
      </c>
      <c r="C1445" s="233" t="s">
        <v>1402</v>
      </c>
      <c r="D1445" s="236" t="s">
        <v>1403</v>
      </c>
      <c r="E1445" s="235">
        <v>39392</v>
      </c>
      <c r="F1445" s="235">
        <v>39392</v>
      </c>
    </row>
    <row r="1446" customHeight="1" spans="1:6">
      <c r="A1446" s="231" t="s">
        <v>1129</v>
      </c>
      <c r="B1446" s="232" t="s">
        <v>1130</v>
      </c>
      <c r="C1446" s="233" t="s">
        <v>1402</v>
      </c>
      <c r="D1446" s="236" t="s">
        <v>1403</v>
      </c>
      <c r="E1446" s="235">
        <v>238200</v>
      </c>
      <c r="F1446" s="235">
        <v>238200</v>
      </c>
    </row>
    <row r="1447" customHeight="1" spans="1:6">
      <c r="A1447" s="231" t="s">
        <v>1131</v>
      </c>
      <c r="B1447" s="232" t="s">
        <v>1132</v>
      </c>
      <c r="C1447" s="233"/>
      <c r="D1447" s="236"/>
      <c r="E1447" s="235">
        <v>50160</v>
      </c>
      <c r="F1447" s="235">
        <v>50160</v>
      </c>
    </row>
    <row r="1448" customHeight="1" spans="1:6">
      <c r="A1448" s="231" t="s">
        <v>1135</v>
      </c>
      <c r="B1448" s="232" t="s">
        <v>1136</v>
      </c>
      <c r="C1448" s="233" t="s">
        <v>1402</v>
      </c>
      <c r="D1448" s="236" t="s">
        <v>1403</v>
      </c>
      <c r="E1448" s="235">
        <v>50160</v>
      </c>
      <c r="F1448" s="235">
        <v>50160</v>
      </c>
    </row>
    <row r="1449" customHeight="1" spans="1:6">
      <c r="A1449" s="231"/>
      <c r="B1449" s="232"/>
      <c r="C1449" s="233" t="s">
        <v>1404</v>
      </c>
      <c r="D1449" s="236"/>
      <c r="E1449" s="235">
        <v>29316265</v>
      </c>
      <c r="F1449" s="235">
        <v>26136265</v>
      </c>
    </row>
    <row r="1450" customHeight="1" spans="1:6">
      <c r="A1450" s="231" t="s">
        <v>1095</v>
      </c>
      <c r="B1450" s="232" t="s">
        <v>1096</v>
      </c>
      <c r="C1450" s="233"/>
      <c r="D1450" s="236"/>
      <c r="E1450" s="235">
        <v>25891118</v>
      </c>
      <c r="F1450" s="235">
        <v>24237409</v>
      </c>
    </row>
    <row r="1451" customHeight="1" spans="1:6">
      <c r="A1451" s="231" t="s">
        <v>1097</v>
      </c>
      <c r="B1451" s="232" t="s">
        <v>1098</v>
      </c>
      <c r="C1451" s="233" t="s">
        <v>1405</v>
      </c>
      <c r="D1451" s="236" t="s">
        <v>1406</v>
      </c>
      <c r="E1451" s="235">
        <v>14497716</v>
      </c>
      <c r="F1451" s="235">
        <v>13597716</v>
      </c>
    </row>
    <row r="1452" customHeight="1" spans="1:6">
      <c r="A1452" s="231" t="s">
        <v>1101</v>
      </c>
      <c r="B1452" s="232" t="s">
        <v>1102</v>
      </c>
      <c r="C1452" s="233" t="s">
        <v>1405</v>
      </c>
      <c r="D1452" s="236" t="s">
        <v>1406</v>
      </c>
      <c r="E1452" s="235">
        <v>616488</v>
      </c>
      <c r="F1452" s="235">
        <v>616488</v>
      </c>
    </row>
    <row r="1453" customHeight="1" spans="1:6">
      <c r="A1453" s="231" t="s">
        <v>1103</v>
      </c>
      <c r="B1453" s="232" t="s">
        <v>1104</v>
      </c>
      <c r="C1453" s="233" t="s">
        <v>1405</v>
      </c>
      <c r="D1453" s="236" t="s">
        <v>1406</v>
      </c>
      <c r="E1453" s="235">
        <v>150777</v>
      </c>
      <c r="F1453" s="235">
        <v>150777</v>
      </c>
    </row>
    <row r="1454" customHeight="1" spans="1:6">
      <c r="A1454" s="231" t="s">
        <v>1147</v>
      </c>
      <c r="B1454" s="232" t="s">
        <v>1148</v>
      </c>
      <c r="C1454" s="233" t="s">
        <v>1405</v>
      </c>
      <c r="D1454" s="236" t="s">
        <v>1406</v>
      </c>
      <c r="E1454" s="235">
        <v>4021668</v>
      </c>
      <c r="F1454" s="235">
        <v>4021668</v>
      </c>
    </row>
    <row r="1455" customHeight="1" spans="1:6">
      <c r="A1455" s="231" t="s">
        <v>1105</v>
      </c>
      <c r="B1455" s="232" t="s">
        <v>1106</v>
      </c>
      <c r="C1455" s="233" t="s">
        <v>1405</v>
      </c>
      <c r="D1455" s="236" t="s">
        <v>1406</v>
      </c>
      <c r="E1455" s="235">
        <v>3647249</v>
      </c>
      <c r="F1455" s="235">
        <v>3305162</v>
      </c>
    </row>
    <row r="1456" customHeight="1" spans="1:6">
      <c r="A1456" s="231" t="s">
        <v>1107</v>
      </c>
      <c r="B1456" s="232" t="s">
        <v>1108</v>
      </c>
      <c r="C1456" s="233" t="s">
        <v>1405</v>
      </c>
      <c r="D1456" s="236" t="s">
        <v>1406</v>
      </c>
      <c r="E1456" s="235">
        <v>1091549</v>
      </c>
      <c r="F1456" s="235">
        <v>991549</v>
      </c>
    </row>
    <row r="1457" customHeight="1" spans="1:6">
      <c r="A1457" s="231" t="s">
        <v>1109</v>
      </c>
      <c r="B1457" s="232" t="s">
        <v>1110</v>
      </c>
      <c r="C1457" s="233" t="s">
        <v>1405</v>
      </c>
      <c r="D1457" s="236" t="s">
        <v>1406</v>
      </c>
      <c r="E1457" s="235">
        <v>60510</v>
      </c>
      <c r="F1457" s="235">
        <v>60510</v>
      </c>
    </row>
    <row r="1458" customHeight="1" spans="1:6">
      <c r="A1458" s="231" t="s">
        <v>1111</v>
      </c>
      <c r="B1458" s="232" t="s">
        <v>1112</v>
      </c>
      <c r="C1458" s="233" t="s">
        <v>1405</v>
      </c>
      <c r="D1458" s="236" t="s">
        <v>1406</v>
      </c>
      <c r="E1458" s="235">
        <v>1704582</v>
      </c>
      <c r="F1458" s="235">
        <v>1493539</v>
      </c>
    </row>
    <row r="1459" customHeight="1" spans="1:6">
      <c r="A1459" s="231" t="s">
        <v>1407</v>
      </c>
      <c r="B1459" s="232" t="s">
        <v>1408</v>
      </c>
      <c r="C1459" s="233" t="s">
        <v>1405</v>
      </c>
      <c r="D1459" s="236" t="s">
        <v>1406</v>
      </c>
      <c r="E1459" s="235">
        <v>100579</v>
      </c>
      <c r="F1459" s="235">
        <v>0</v>
      </c>
    </row>
    <row r="1460" customHeight="1" spans="1:6">
      <c r="A1460" s="231" t="s">
        <v>1115</v>
      </c>
      <c r="B1460" s="232" t="s">
        <v>1116</v>
      </c>
      <c r="C1460" s="233"/>
      <c r="D1460" s="236"/>
      <c r="E1460" s="235">
        <v>3391404</v>
      </c>
      <c r="F1460" s="235">
        <v>1865112</v>
      </c>
    </row>
    <row r="1461" customHeight="1" spans="1:6">
      <c r="A1461" s="231" t="s">
        <v>1117</v>
      </c>
      <c r="B1461" s="232" t="s">
        <v>1118</v>
      </c>
      <c r="C1461" s="233" t="s">
        <v>1405</v>
      </c>
      <c r="D1461" s="236" t="s">
        <v>1406</v>
      </c>
      <c r="E1461" s="235">
        <v>969191</v>
      </c>
      <c r="F1461" s="235">
        <v>389900</v>
      </c>
    </row>
    <row r="1462" customHeight="1" spans="1:6">
      <c r="A1462" s="231" t="s">
        <v>1119</v>
      </c>
      <c r="B1462" s="232" t="s">
        <v>1120</v>
      </c>
      <c r="C1462" s="233" t="s">
        <v>1405</v>
      </c>
      <c r="D1462" s="236" t="s">
        <v>1406</v>
      </c>
      <c r="E1462" s="235">
        <v>930000</v>
      </c>
      <c r="F1462" s="235">
        <v>510000</v>
      </c>
    </row>
    <row r="1463" customHeight="1" spans="1:6">
      <c r="A1463" s="231" t="s">
        <v>1307</v>
      </c>
      <c r="B1463" s="232" t="s">
        <v>1308</v>
      </c>
      <c r="C1463" s="233" t="s">
        <v>1405</v>
      </c>
      <c r="D1463" s="236" t="s">
        <v>1406</v>
      </c>
      <c r="E1463" s="235">
        <v>45000</v>
      </c>
      <c r="F1463" s="235">
        <v>30000</v>
      </c>
    </row>
    <row r="1464" customHeight="1" spans="1:6">
      <c r="A1464" s="231" t="s">
        <v>1224</v>
      </c>
      <c r="B1464" s="232" t="s">
        <v>1225</v>
      </c>
      <c r="C1464" s="233" t="s">
        <v>1405</v>
      </c>
      <c r="D1464" s="236" t="s">
        <v>1406</v>
      </c>
      <c r="E1464" s="235">
        <v>10000</v>
      </c>
      <c r="F1464" s="235">
        <v>10000</v>
      </c>
    </row>
    <row r="1465" customHeight="1" spans="1:6">
      <c r="A1465" s="231" t="s">
        <v>1149</v>
      </c>
      <c r="B1465" s="232" t="s">
        <v>1150</v>
      </c>
      <c r="C1465" s="233" t="s">
        <v>1405</v>
      </c>
      <c r="D1465" s="236" t="s">
        <v>1406</v>
      </c>
      <c r="E1465" s="235">
        <v>169400</v>
      </c>
      <c r="F1465" s="235">
        <v>169400</v>
      </c>
    </row>
    <row r="1466" customHeight="1" spans="1:6">
      <c r="A1466" s="231" t="s">
        <v>1151</v>
      </c>
      <c r="B1466" s="232" t="s">
        <v>1152</v>
      </c>
      <c r="C1466" s="233" t="s">
        <v>1405</v>
      </c>
      <c r="D1466" s="236" t="s">
        <v>1406</v>
      </c>
      <c r="E1466" s="235">
        <v>12000</v>
      </c>
      <c r="F1466" s="235">
        <v>0</v>
      </c>
    </row>
    <row r="1467" customHeight="1" spans="1:6">
      <c r="A1467" s="231" t="s">
        <v>1140</v>
      </c>
      <c r="B1467" s="232" t="s">
        <v>1141</v>
      </c>
      <c r="C1467" s="233" t="s">
        <v>1405</v>
      </c>
      <c r="D1467" s="236" t="s">
        <v>1406</v>
      </c>
      <c r="E1467" s="235">
        <v>50000</v>
      </c>
      <c r="F1467" s="235">
        <v>50000</v>
      </c>
    </row>
    <row r="1468" customHeight="1" spans="1:6">
      <c r="A1468" s="231" t="s">
        <v>1238</v>
      </c>
      <c r="B1468" s="232" t="s">
        <v>1239</v>
      </c>
      <c r="C1468" s="233" t="s">
        <v>1405</v>
      </c>
      <c r="D1468" s="236" t="s">
        <v>1406</v>
      </c>
      <c r="E1468" s="235">
        <v>500000</v>
      </c>
      <c r="F1468" s="235">
        <v>0</v>
      </c>
    </row>
    <row r="1469" customHeight="1" spans="1:6">
      <c r="A1469" s="231" t="s">
        <v>1123</v>
      </c>
      <c r="B1469" s="232" t="s">
        <v>1124</v>
      </c>
      <c r="C1469" s="233" t="s">
        <v>1405</v>
      </c>
      <c r="D1469" s="236" t="s">
        <v>1406</v>
      </c>
      <c r="E1469" s="235">
        <v>1600</v>
      </c>
      <c r="F1469" s="235">
        <v>1600</v>
      </c>
    </row>
    <row r="1470" customHeight="1" spans="1:6">
      <c r="A1470" s="231" t="s">
        <v>1204</v>
      </c>
      <c r="B1470" s="232" t="s">
        <v>1205</v>
      </c>
      <c r="C1470" s="233" t="s">
        <v>1405</v>
      </c>
      <c r="D1470" s="236" t="s">
        <v>1406</v>
      </c>
      <c r="E1470" s="235">
        <v>22368</v>
      </c>
      <c r="F1470" s="235">
        <v>22368</v>
      </c>
    </row>
    <row r="1471" customHeight="1" spans="1:6">
      <c r="A1471" s="231" t="s">
        <v>1125</v>
      </c>
      <c r="B1471" s="232" t="s">
        <v>1126</v>
      </c>
      <c r="C1471" s="233" t="s">
        <v>1405</v>
      </c>
      <c r="D1471" s="236" t="s">
        <v>1406</v>
      </c>
      <c r="E1471" s="235">
        <v>301565</v>
      </c>
      <c r="F1471" s="235">
        <v>301565</v>
      </c>
    </row>
    <row r="1472" customHeight="1" spans="1:6">
      <c r="A1472" s="231" t="s">
        <v>1129</v>
      </c>
      <c r="B1472" s="232" t="s">
        <v>1130</v>
      </c>
      <c r="C1472" s="233" t="s">
        <v>1405</v>
      </c>
      <c r="D1472" s="236" t="s">
        <v>1406</v>
      </c>
      <c r="E1472" s="235">
        <v>380280</v>
      </c>
      <c r="F1472" s="235">
        <v>380280</v>
      </c>
    </row>
    <row r="1473" customHeight="1" spans="1:6">
      <c r="A1473" s="231" t="s">
        <v>1131</v>
      </c>
      <c r="B1473" s="232" t="s">
        <v>1132</v>
      </c>
      <c r="C1473" s="233"/>
      <c r="D1473" s="236"/>
      <c r="E1473" s="235">
        <v>33744</v>
      </c>
      <c r="F1473" s="235">
        <v>33744</v>
      </c>
    </row>
    <row r="1474" customHeight="1" spans="1:6">
      <c r="A1474" s="231" t="s">
        <v>1135</v>
      </c>
      <c r="B1474" s="232" t="s">
        <v>1136</v>
      </c>
      <c r="C1474" s="233" t="s">
        <v>1405</v>
      </c>
      <c r="D1474" s="236" t="s">
        <v>1406</v>
      </c>
      <c r="E1474" s="235">
        <v>33744</v>
      </c>
      <c r="F1474" s="235">
        <v>33744</v>
      </c>
    </row>
    <row r="1475" customHeight="1" spans="1:6">
      <c r="A1475" s="231"/>
      <c r="B1475" s="232"/>
      <c r="C1475" s="233" t="s">
        <v>1409</v>
      </c>
      <c r="D1475" s="236"/>
      <c r="E1475" s="235">
        <v>2356758</v>
      </c>
      <c r="F1475" s="235">
        <v>2356758</v>
      </c>
    </row>
    <row r="1476" customHeight="1" spans="1:6">
      <c r="A1476" s="231" t="s">
        <v>1095</v>
      </c>
      <c r="B1476" s="232" t="s">
        <v>1096</v>
      </c>
      <c r="C1476" s="233"/>
      <c r="D1476" s="236"/>
      <c r="E1476" s="235">
        <v>2088048</v>
      </c>
      <c r="F1476" s="235">
        <v>2088048</v>
      </c>
    </row>
    <row r="1477" customHeight="1" spans="1:6">
      <c r="A1477" s="231" t="s">
        <v>1097</v>
      </c>
      <c r="B1477" s="232" t="s">
        <v>1098</v>
      </c>
      <c r="C1477" s="233" t="s">
        <v>1410</v>
      </c>
      <c r="D1477" s="236" t="s">
        <v>1411</v>
      </c>
      <c r="E1477" s="235">
        <v>1579200</v>
      </c>
      <c r="F1477" s="235">
        <v>1579200</v>
      </c>
    </row>
    <row r="1478" customHeight="1" spans="1:6">
      <c r="A1478" s="231" t="s">
        <v>1101</v>
      </c>
      <c r="B1478" s="232" t="s">
        <v>1102</v>
      </c>
      <c r="C1478" s="233" t="s">
        <v>1410</v>
      </c>
      <c r="D1478" s="236" t="s">
        <v>1411</v>
      </c>
      <c r="E1478" s="235">
        <v>22476</v>
      </c>
      <c r="F1478" s="235">
        <v>22476</v>
      </c>
    </row>
    <row r="1479" customHeight="1" spans="1:6">
      <c r="A1479" s="231" t="s">
        <v>1147</v>
      </c>
      <c r="B1479" s="232" t="s">
        <v>1148</v>
      </c>
      <c r="C1479" s="233" t="s">
        <v>1410</v>
      </c>
      <c r="D1479" s="236" t="s">
        <v>1411</v>
      </c>
      <c r="E1479" s="235">
        <v>486372</v>
      </c>
      <c r="F1479" s="235">
        <v>486372</v>
      </c>
    </row>
    <row r="1480" customHeight="1" spans="1:6">
      <c r="A1480" s="231" t="s">
        <v>1115</v>
      </c>
      <c r="B1480" s="232" t="s">
        <v>1116</v>
      </c>
      <c r="C1480" s="233"/>
      <c r="D1480" s="236"/>
      <c r="E1480" s="235">
        <v>167881</v>
      </c>
      <c r="F1480" s="235">
        <v>167881</v>
      </c>
    </row>
    <row r="1481" customHeight="1" spans="1:6">
      <c r="A1481" s="231" t="s">
        <v>1117</v>
      </c>
      <c r="B1481" s="232" t="s">
        <v>1118</v>
      </c>
      <c r="C1481" s="233" t="s">
        <v>1410</v>
      </c>
      <c r="D1481" s="236" t="s">
        <v>1411</v>
      </c>
      <c r="E1481" s="235">
        <v>4881</v>
      </c>
      <c r="F1481" s="235">
        <v>4881</v>
      </c>
    </row>
    <row r="1482" customHeight="1" spans="1:6">
      <c r="A1482" s="231" t="s">
        <v>1149</v>
      </c>
      <c r="B1482" s="232" t="s">
        <v>1150</v>
      </c>
      <c r="C1482" s="233" t="s">
        <v>1410</v>
      </c>
      <c r="D1482" s="236" t="s">
        <v>1411</v>
      </c>
      <c r="E1482" s="235">
        <v>30000</v>
      </c>
      <c r="F1482" s="235">
        <v>30000</v>
      </c>
    </row>
    <row r="1483" customHeight="1" spans="1:6">
      <c r="A1483" s="231" t="s">
        <v>1151</v>
      </c>
      <c r="B1483" s="232" t="s">
        <v>1152</v>
      </c>
      <c r="C1483" s="233" t="s">
        <v>1410</v>
      </c>
      <c r="D1483" s="236" t="s">
        <v>1411</v>
      </c>
      <c r="E1483" s="235">
        <v>30000</v>
      </c>
      <c r="F1483" s="235">
        <v>30000</v>
      </c>
    </row>
    <row r="1484" customHeight="1" spans="1:6">
      <c r="A1484" s="231" t="s">
        <v>1159</v>
      </c>
      <c r="B1484" s="232" t="s">
        <v>1160</v>
      </c>
      <c r="C1484" s="233" t="s">
        <v>1410</v>
      </c>
      <c r="D1484" s="236" t="s">
        <v>1411</v>
      </c>
      <c r="E1484" s="235">
        <v>30000</v>
      </c>
      <c r="F1484" s="235">
        <v>30000</v>
      </c>
    </row>
    <row r="1485" customHeight="1" spans="1:6">
      <c r="A1485" s="231" t="s">
        <v>1140</v>
      </c>
      <c r="B1485" s="232" t="s">
        <v>1141</v>
      </c>
      <c r="C1485" s="233" t="s">
        <v>1410</v>
      </c>
      <c r="D1485" s="236" t="s">
        <v>1411</v>
      </c>
      <c r="E1485" s="235">
        <v>20000</v>
      </c>
      <c r="F1485" s="235">
        <v>20000</v>
      </c>
    </row>
    <row r="1486" customHeight="1" spans="1:6">
      <c r="A1486" s="231" t="s">
        <v>1142</v>
      </c>
      <c r="B1486" s="232" t="s">
        <v>1143</v>
      </c>
      <c r="C1486" s="233" t="s">
        <v>1410</v>
      </c>
      <c r="D1486" s="236" t="s">
        <v>1411</v>
      </c>
      <c r="E1486" s="235">
        <v>30000</v>
      </c>
      <c r="F1486" s="235">
        <v>30000</v>
      </c>
    </row>
    <row r="1487" customHeight="1" spans="1:6">
      <c r="A1487" s="231" t="s">
        <v>1127</v>
      </c>
      <c r="B1487" s="232" t="s">
        <v>1128</v>
      </c>
      <c r="C1487" s="233" t="s">
        <v>1410</v>
      </c>
      <c r="D1487" s="236" t="s">
        <v>1411</v>
      </c>
      <c r="E1487" s="235">
        <v>23000</v>
      </c>
      <c r="F1487" s="235">
        <v>23000</v>
      </c>
    </row>
    <row r="1488" customHeight="1" spans="1:6">
      <c r="A1488" s="231" t="s">
        <v>1131</v>
      </c>
      <c r="B1488" s="232" t="s">
        <v>1132</v>
      </c>
      <c r="C1488" s="233"/>
      <c r="D1488" s="236"/>
      <c r="E1488" s="235">
        <v>100829</v>
      </c>
      <c r="F1488" s="235">
        <v>100829</v>
      </c>
    </row>
    <row r="1489" customHeight="1" spans="1:6">
      <c r="A1489" s="231" t="s">
        <v>1133</v>
      </c>
      <c r="B1489" s="232" t="s">
        <v>1134</v>
      </c>
      <c r="C1489" s="233" t="s">
        <v>1410</v>
      </c>
      <c r="D1489" s="236" t="s">
        <v>1411</v>
      </c>
      <c r="E1489" s="235">
        <v>84413</v>
      </c>
      <c r="F1489" s="235">
        <v>84413</v>
      </c>
    </row>
    <row r="1490" customHeight="1" spans="1:6">
      <c r="A1490" s="231" t="s">
        <v>1135</v>
      </c>
      <c r="B1490" s="232" t="s">
        <v>1136</v>
      </c>
      <c r="C1490" s="233" t="s">
        <v>1410</v>
      </c>
      <c r="D1490" s="236" t="s">
        <v>1411</v>
      </c>
      <c r="E1490" s="235">
        <v>16416</v>
      </c>
      <c r="F1490" s="235">
        <v>16416</v>
      </c>
    </row>
    <row r="1491" customHeight="1" spans="1:6">
      <c r="A1491" s="231"/>
      <c r="B1491" s="232"/>
      <c r="C1491" s="233" t="s">
        <v>1412</v>
      </c>
      <c r="D1491" s="236"/>
      <c r="E1491" s="235">
        <v>3411978</v>
      </c>
      <c r="F1491" s="235">
        <v>3411978</v>
      </c>
    </row>
    <row r="1492" customHeight="1" spans="1:6">
      <c r="A1492" s="231" t="s">
        <v>1095</v>
      </c>
      <c r="B1492" s="232" t="s">
        <v>1096</v>
      </c>
      <c r="C1492" s="233"/>
      <c r="D1492" s="236"/>
      <c r="E1492" s="235">
        <v>2698067</v>
      </c>
      <c r="F1492" s="235">
        <v>2698067</v>
      </c>
    </row>
    <row r="1493" customHeight="1" spans="1:6">
      <c r="A1493" s="231" t="s">
        <v>1097</v>
      </c>
      <c r="B1493" s="232" t="s">
        <v>1098</v>
      </c>
      <c r="C1493" s="233" t="s">
        <v>1413</v>
      </c>
      <c r="D1493" s="236" t="s">
        <v>1414</v>
      </c>
      <c r="E1493" s="235">
        <v>1456356</v>
      </c>
      <c r="F1493" s="235">
        <v>1456356</v>
      </c>
    </row>
    <row r="1494" customHeight="1" spans="1:6">
      <c r="A1494" s="231" t="s">
        <v>1101</v>
      </c>
      <c r="B1494" s="232" t="s">
        <v>1102</v>
      </c>
      <c r="C1494" s="233" t="s">
        <v>1413</v>
      </c>
      <c r="D1494" s="236" t="s">
        <v>1414</v>
      </c>
      <c r="E1494" s="235">
        <v>351588</v>
      </c>
      <c r="F1494" s="235">
        <v>351588</v>
      </c>
    </row>
    <row r="1495" customHeight="1" spans="1:6">
      <c r="A1495" s="231" t="s">
        <v>1103</v>
      </c>
      <c r="B1495" s="232" t="s">
        <v>1104</v>
      </c>
      <c r="C1495" s="233" t="s">
        <v>1413</v>
      </c>
      <c r="D1495" s="236" t="s">
        <v>1414</v>
      </c>
      <c r="E1495" s="235">
        <v>121363</v>
      </c>
      <c r="F1495" s="235">
        <v>121363</v>
      </c>
    </row>
    <row r="1496" customHeight="1" spans="1:6">
      <c r="A1496" s="231" t="s">
        <v>1105</v>
      </c>
      <c r="B1496" s="232" t="s">
        <v>1106</v>
      </c>
      <c r="C1496" s="233" t="s">
        <v>1413</v>
      </c>
      <c r="D1496" s="236" t="s">
        <v>1414</v>
      </c>
      <c r="E1496" s="235">
        <v>361589</v>
      </c>
      <c r="F1496" s="235">
        <v>361589</v>
      </c>
    </row>
    <row r="1497" customHeight="1" spans="1:6">
      <c r="A1497" s="231" t="s">
        <v>1107</v>
      </c>
      <c r="B1497" s="232" t="s">
        <v>1108</v>
      </c>
      <c r="C1497" s="233" t="s">
        <v>1413</v>
      </c>
      <c r="D1497" s="236" t="s">
        <v>1414</v>
      </c>
      <c r="E1497" s="235">
        <v>108477</v>
      </c>
      <c r="F1497" s="235">
        <v>108477</v>
      </c>
    </row>
    <row r="1498" customHeight="1" spans="1:6">
      <c r="A1498" s="231" t="s">
        <v>1109</v>
      </c>
      <c r="B1498" s="232" t="s">
        <v>1110</v>
      </c>
      <c r="C1498" s="233" t="s">
        <v>1413</v>
      </c>
      <c r="D1498" s="236" t="s">
        <v>1414</v>
      </c>
      <c r="E1498" s="235">
        <v>117901</v>
      </c>
      <c r="F1498" s="235">
        <v>117901</v>
      </c>
    </row>
    <row r="1499" customHeight="1" spans="1:6">
      <c r="A1499" s="231" t="s">
        <v>1111</v>
      </c>
      <c r="B1499" s="232" t="s">
        <v>1112</v>
      </c>
      <c r="C1499" s="233" t="s">
        <v>1413</v>
      </c>
      <c r="D1499" s="236" t="s">
        <v>1414</v>
      </c>
      <c r="E1499" s="235">
        <v>180794</v>
      </c>
      <c r="F1499" s="235">
        <v>180794</v>
      </c>
    </row>
    <row r="1500" customHeight="1" spans="1:6">
      <c r="A1500" s="231" t="s">
        <v>1115</v>
      </c>
      <c r="B1500" s="232" t="s">
        <v>1116</v>
      </c>
      <c r="C1500" s="233"/>
      <c r="D1500" s="236"/>
      <c r="E1500" s="235">
        <v>485599</v>
      </c>
      <c r="F1500" s="235">
        <v>485599</v>
      </c>
    </row>
    <row r="1501" customHeight="1" spans="1:6">
      <c r="A1501" s="231" t="s">
        <v>1117</v>
      </c>
      <c r="B1501" s="232" t="s">
        <v>1118</v>
      </c>
      <c r="C1501" s="233" t="s">
        <v>1413</v>
      </c>
      <c r="D1501" s="236" t="s">
        <v>1414</v>
      </c>
      <c r="E1501" s="235">
        <v>111850</v>
      </c>
      <c r="F1501" s="235">
        <v>111850</v>
      </c>
    </row>
    <row r="1502" customHeight="1" spans="1:6">
      <c r="A1502" s="231" t="s">
        <v>1119</v>
      </c>
      <c r="B1502" s="232" t="s">
        <v>1120</v>
      </c>
      <c r="C1502" s="233" t="s">
        <v>1413</v>
      </c>
      <c r="D1502" s="236" t="s">
        <v>1414</v>
      </c>
      <c r="E1502" s="235">
        <v>20000</v>
      </c>
      <c r="F1502" s="235">
        <v>20000</v>
      </c>
    </row>
    <row r="1503" customHeight="1" spans="1:6">
      <c r="A1503" s="231" t="s">
        <v>1151</v>
      </c>
      <c r="B1503" s="232" t="s">
        <v>1152</v>
      </c>
      <c r="C1503" s="233" t="s">
        <v>1413</v>
      </c>
      <c r="D1503" s="236" t="s">
        <v>1414</v>
      </c>
      <c r="E1503" s="235">
        <v>10000</v>
      </c>
      <c r="F1503" s="235">
        <v>10000</v>
      </c>
    </row>
    <row r="1504" customHeight="1" spans="1:6">
      <c r="A1504" s="231" t="s">
        <v>1140</v>
      </c>
      <c r="B1504" s="232" t="s">
        <v>1141</v>
      </c>
      <c r="C1504" s="233" t="s">
        <v>1413</v>
      </c>
      <c r="D1504" s="236" t="s">
        <v>1414</v>
      </c>
      <c r="E1504" s="235">
        <v>20000</v>
      </c>
      <c r="F1504" s="235">
        <v>20000</v>
      </c>
    </row>
    <row r="1505" customHeight="1" spans="1:6">
      <c r="A1505" s="231" t="s">
        <v>1123</v>
      </c>
      <c r="B1505" s="232" t="s">
        <v>1124</v>
      </c>
      <c r="C1505" s="233" t="s">
        <v>1413</v>
      </c>
      <c r="D1505" s="236" t="s">
        <v>1414</v>
      </c>
      <c r="E1505" s="235">
        <v>12150</v>
      </c>
      <c r="F1505" s="235">
        <v>12150</v>
      </c>
    </row>
    <row r="1506" customHeight="1" spans="1:6">
      <c r="A1506" s="231" t="s">
        <v>1125</v>
      </c>
      <c r="B1506" s="232" t="s">
        <v>1126</v>
      </c>
      <c r="C1506" s="233" t="s">
        <v>1413</v>
      </c>
      <c r="D1506" s="236" t="s">
        <v>1414</v>
      </c>
      <c r="E1506" s="235">
        <v>45199</v>
      </c>
      <c r="F1506" s="235">
        <v>45199</v>
      </c>
    </row>
    <row r="1507" customHeight="1" spans="1:6">
      <c r="A1507" s="231" t="s">
        <v>1129</v>
      </c>
      <c r="B1507" s="232" t="s">
        <v>1130</v>
      </c>
      <c r="C1507" s="233" t="s">
        <v>1413</v>
      </c>
      <c r="D1507" s="236" t="s">
        <v>1414</v>
      </c>
      <c r="E1507" s="235">
        <v>266400</v>
      </c>
      <c r="F1507" s="235">
        <v>266400</v>
      </c>
    </row>
    <row r="1508" customHeight="1" spans="1:6">
      <c r="A1508" s="231" t="s">
        <v>1131</v>
      </c>
      <c r="B1508" s="232" t="s">
        <v>1132</v>
      </c>
      <c r="C1508" s="233"/>
      <c r="D1508" s="236"/>
      <c r="E1508" s="235">
        <v>228312</v>
      </c>
      <c r="F1508" s="235">
        <v>228312</v>
      </c>
    </row>
    <row r="1509" customHeight="1" spans="1:6">
      <c r="A1509" s="231" t="s">
        <v>1133</v>
      </c>
      <c r="B1509" s="232" t="s">
        <v>1134</v>
      </c>
      <c r="C1509" s="233" t="s">
        <v>1413</v>
      </c>
      <c r="D1509" s="236" t="s">
        <v>1414</v>
      </c>
      <c r="E1509" s="235">
        <v>169800</v>
      </c>
      <c r="F1509" s="235">
        <v>169800</v>
      </c>
    </row>
    <row r="1510" customHeight="1" spans="1:6">
      <c r="A1510" s="231" t="s">
        <v>1135</v>
      </c>
      <c r="B1510" s="232" t="s">
        <v>1136</v>
      </c>
      <c r="C1510" s="233" t="s">
        <v>1413</v>
      </c>
      <c r="D1510" s="236" t="s">
        <v>1414</v>
      </c>
      <c r="E1510" s="235">
        <v>58512</v>
      </c>
      <c r="F1510" s="235">
        <v>58512</v>
      </c>
    </row>
    <row r="1511" customHeight="1" spans="1:6">
      <c r="A1511" s="231"/>
      <c r="B1511" s="232"/>
      <c r="C1511" s="233" t="s">
        <v>1415</v>
      </c>
      <c r="D1511" s="236"/>
      <c r="E1511" s="235">
        <v>12260799</v>
      </c>
      <c r="F1511" s="235">
        <v>12260799</v>
      </c>
    </row>
    <row r="1512" customHeight="1" spans="1:6">
      <c r="A1512" s="231" t="s">
        <v>1095</v>
      </c>
      <c r="B1512" s="232" t="s">
        <v>1096</v>
      </c>
      <c r="C1512" s="233"/>
      <c r="D1512" s="236"/>
      <c r="E1512" s="235">
        <v>5028761</v>
      </c>
      <c r="F1512" s="235">
        <v>5028761</v>
      </c>
    </row>
    <row r="1513" customHeight="1" spans="1:6">
      <c r="A1513" s="231" t="s">
        <v>1097</v>
      </c>
      <c r="B1513" s="232" t="s">
        <v>1098</v>
      </c>
      <c r="C1513" s="233" t="s">
        <v>1416</v>
      </c>
      <c r="D1513" s="236" t="s">
        <v>1417</v>
      </c>
      <c r="E1513" s="235">
        <v>2550096</v>
      </c>
      <c r="F1513" s="235">
        <v>2550096</v>
      </c>
    </row>
    <row r="1514" customHeight="1" spans="1:6">
      <c r="A1514" s="231" t="s">
        <v>1101</v>
      </c>
      <c r="B1514" s="232" t="s">
        <v>1102</v>
      </c>
      <c r="C1514" s="233" t="s">
        <v>1416</v>
      </c>
      <c r="D1514" s="236" t="s">
        <v>1417</v>
      </c>
      <c r="E1514" s="235">
        <v>395136</v>
      </c>
      <c r="F1514" s="235">
        <v>395136</v>
      </c>
    </row>
    <row r="1515" customHeight="1" spans="1:6">
      <c r="A1515" s="231" t="s">
        <v>1103</v>
      </c>
      <c r="B1515" s="232" t="s">
        <v>1104</v>
      </c>
      <c r="C1515" s="233" t="s">
        <v>1416</v>
      </c>
      <c r="D1515" s="236" t="s">
        <v>1417</v>
      </c>
      <c r="E1515" s="235">
        <v>108295</v>
      </c>
      <c r="F1515" s="235">
        <v>108295</v>
      </c>
    </row>
    <row r="1516" customHeight="1" spans="1:6">
      <c r="A1516" s="231" t="s">
        <v>1147</v>
      </c>
      <c r="B1516" s="232" t="s">
        <v>1148</v>
      </c>
      <c r="C1516" s="233" t="s">
        <v>1416</v>
      </c>
      <c r="D1516" s="236" t="s">
        <v>1417</v>
      </c>
      <c r="E1516" s="235">
        <v>397488</v>
      </c>
      <c r="F1516" s="235">
        <v>397488</v>
      </c>
    </row>
    <row r="1517" customHeight="1" spans="1:6">
      <c r="A1517" s="231" t="s">
        <v>1105</v>
      </c>
      <c r="B1517" s="232" t="s">
        <v>1106</v>
      </c>
      <c r="C1517" s="233" t="s">
        <v>1416</v>
      </c>
      <c r="D1517" s="236" t="s">
        <v>1417</v>
      </c>
      <c r="E1517" s="235">
        <v>668544</v>
      </c>
      <c r="F1517" s="235">
        <v>668544</v>
      </c>
    </row>
    <row r="1518" customHeight="1" spans="1:6">
      <c r="A1518" s="231" t="s">
        <v>1107</v>
      </c>
      <c r="B1518" s="232" t="s">
        <v>1108</v>
      </c>
      <c r="C1518" s="233" t="s">
        <v>1416</v>
      </c>
      <c r="D1518" s="236" t="s">
        <v>1417</v>
      </c>
      <c r="E1518" s="235">
        <v>200563</v>
      </c>
      <c r="F1518" s="235">
        <v>200563</v>
      </c>
    </row>
    <row r="1519" customHeight="1" spans="1:6">
      <c r="A1519" s="231" t="s">
        <v>1109</v>
      </c>
      <c r="B1519" s="232" t="s">
        <v>1110</v>
      </c>
      <c r="C1519" s="233" t="s">
        <v>1416</v>
      </c>
      <c r="D1519" s="236" t="s">
        <v>1417</v>
      </c>
      <c r="E1519" s="235">
        <v>374366</v>
      </c>
      <c r="F1519" s="235">
        <v>374366</v>
      </c>
    </row>
    <row r="1520" customHeight="1" spans="1:6">
      <c r="A1520" s="231" t="s">
        <v>1111</v>
      </c>
      <c r="B1520" s="232" t="s">
        <v>1112</v>
      </c>
      <c r="C1520" s="233" t="s">
        <v>1416</v>
      </c>
      <c r="D1520" s="236" t="s">
        <v>1417</v>
      </c>
      <c r="E1520" s="235">
        <v>334272</v>
      </c>
      <c r="F1520" s="235">
        <v>334272</v>
      </c>
    </row>
    <row r="1521" customHeight="1" spans="1:6">
      <c r="A1521" s="231" t="s">
        <v>1115</v>
      </c>
      <c r="B1521" s="232" t="s">
        <v>1116</v>
      </c>
      <c r="C1521" s="233"/>
      <c r="D1521" s="236"/>
      <c r="E1521" s="235">
        <v>4482168</v>
      </c>
      <c r="F1521" s="235">
        <v>4482168</v>
      </c>
    </row>
    <row r="1522" customHeight="1" spans="1:6">
      <c r="A1522" s="231" t="s">
        <v>1117</v>
      </c>
      <c r="B1522" s="232" t="s">
        <v>1118</v>
      </c>
      <c r="C1522" s="233" t="s">
        <v>1416</v>
      </c>
      <c r="D1522" s="236" t="s">
        <v>1417</v>
      </c>
      <c r="E1522" s="235">
        <v>729000</v>
      </c>
      <c r="F1522" s="235">
        <v>729000</v>
      </c>
    </row>
    <row r="1523" customHeight="1" spans="1:6">
      <c r="A1523" s="231" t="s">
        <v>1119</v>
      </c>
      <c r="B1523" s="232" t="s">
        <v>1120</v>
      </c>
      <c r="C1523" s="233" t="s">
        <v>1416</v>
      </c>
      <c r="D1523" s="236" t="s">
        <v>1417</v>
      </c>
      <c r="E1523" s="235">
        <v>450000</v>
      </c>
      <c r="F1523" s="235">
        <v>450000</v>
      </c>
    </row>
    <row r="1524" customHeight="1" spans="1:6">
      <c r="A1524" s="231" t="s">
        <v>1224</v>
      </c>
      <c r="B1524" s="232" t="s">
        <v>1225</v>
      </c>
      <c r="C1524" s="233" t="s">
        <v>1416</v>
      </c>
      <c r="D1524" s="236" t="s">
        <v>1417</v>
      </c>
      <c r="E1524" s="235">
        <v>60000</v>
      </c>
      <c r="F1524" s="235">
        <v>60000</v>
      </c>
    </row>
    <row r="1525" customHeight="1" spans="1:6">
      <c r="A1525" s="231" t="s">
        <v>1149</v>
      </c>
      <c r="B1525" s="232" t="s">
        <v>1150</v>
      </c>
      <c r="C1525" s="233" t="s">
        <v>1416</v>
      </c>
      <c r="D1525" s="236" t="s">
        <v>1417</v>
      </c>
      <c r="E1525" s="235">
        <v>80000</v>
      </c>
      <c r="F1525" s="235">
        <v>80000</v>
      </c>
    </row>
    <row r="1526" customHeight="1" spans="1:6">
      <c r="A1526" s="231" t="s">
        <v>1151</v>
      </c>
      <c r="B1526" s="232" t="s">
        <v>1152</v>
      </c>
      <c r="C1526" s="233" t="s">
        <v>1416</v>
      </c>
      <c r="D1526" s="236" t="s">
        <v>1417</v>
      </c>
      <c r="E1526" s="235">
        <v>60000</v>
      </c>
      <c r="F1526" s="235">
        <v>60000</v>
      </c>
    </row>
    <row r="1527" customHeight="1" spans="1:6">
      <c r="A1527" s="231" t="s">
        <v>1159</v>
      </c>
      <c r="B1527" s="232" t="s">
        <v>1160</v>
      </c>
      <c r="C1527" s="233" t="s">
        <v>1416</v>
      </c>
      <c r="D1527" s="236" t="s">
        <v>1417</v>
      </c>
      <c r="E1527" s="235">
        <v>80000</v>
      </c>
      <c r="F1527" s="235">
        <v>80000</v>
      </c>
    </row>
    <row r="1528" customHeight="1" spans="1:6">
      <c r="A1528" s="231" t="s">
        <v>1140</v>
      </c>
      <c r="B1528" s="232" t="s">
        <v>1141</v>
      </c>
      <c r="C1528" s="233" t="s">
        <v>1416</v>
      </c>
      <c r="D1528" s="236" t="s">
        <v>1417</v>
      </c>
      <c r="E1528" s="235">
        <v>550000</v>
      </c>
      <c r="F1528" s="235">
        <v>550000</v>
      </c>
    </row>
    <row r="1529" customHeight="1" spans="1:6">
      <c r="A1529" s="231" t="s">
        <v>1142</v>
      </c>
      <c r="B1529" s="232" t="s">
        <v>1143</v>
      </c>
      <c r="C1529" s="233" t="s">
        <v>1416</v>
      </c>
      <c r="D1529" s="236" t="s">
        <v>1417</v>
      </c>
      <c r="E1529" s="235">
        <v>850000</v>
      </c>
      <c r="F1529" s="235">
        <v>850000</v>
      </c>
    </row>
    <row r="1530" customHeight="1" spans="1:6">
      <c r="A1530" s="231" t="s">
        <v>1238</v>
      </c>
      <c r="B1530" s="232" t="s">
        <v>1239</v>
      </c>
      <c r="C1530" s="233" t="s">
        <v>1416</v>
      </c>
      <c r="D1530" s="236" t="s">
        <v>1417</v>
      </c>
      <c r="E1530" s="235">
        <v>10000</v>
      </c>
      <c r="F1530" s="235">
        <v>10000</v>
      </c>
    </row>
    <row r="1531" customHeight="1" spans="1:6">
      <c r="A1531" s="231" t="s">
        <v>1123</v>
      </c>
      <c r="B1531" s="232" t="s">
        <v>1124</v>
      </c>
      <c r="C1531" s="233" t="s">
        <v>1416</v>
      </c>
      <c r="D1531" s="236" t="s">
        <v>1417</v>
      </c>
      <c r="E1531" s="235">
        <v>20000</v>
      </c>
      <c r="F1531" s="235">
        <v>20000</v>
      </c>
    </row>
    <row r="1532" customHeight="1" spans="1:6">
      <c r="A1532" s="231" t="s">
        <v>1178</v>
      </c>
      <c r="B1532" s="232" t="s">
        <v>1179</v>
      </c>
      <c r="C1532" s="233" t="s">
        <v>1416</v>
      </c>
      <c r="D1532" s="236" t="s">
        <v>1417</v>
      </c>
      <c r="E1532" s="235">
        <v>250000</v>
      </c>
      <c r="F1532" s="235">
        <v>250000</v>
      </c>
    </row>
    <row r="1533" customHeight="1" spans="1:6">
      <c r="A1533" s="231" t="s">
        <v>1204</v>
      </c>
      <c r="B1533" s="232" t="s">
        <v>1205</v>
      </c>
      <c r="C1533" s="233" t="s">
        <v>1416</v>
      </c>
      <c r="D1533" s="236" t="s">
        <v>1417</v>
      </c>
      <c r="E1533" s="235">
        <v>900000</v>
      </c>
      <c r="F1533" s="235">
        <v>900000</v>
      </c>
    </row>
    <row r="1534" customHeight="1" spans="1:6">
      <c r="A1534" s="231" t="s">
        <v>1337</v>
      </c>
      <c r="B1534" s="232" t="s">
        <v>1338</v>
      </c>
      <c r="C1534" s="233" t="s">
        <v>1416</v>
      </c>
      <c r="D1534" s="236" t="s">
        <v>1417</v>
      </c>
      <c r="E1534" s="235">
        <v>10000</v>
      </c>
      <c r="F1534" s="235">
        <v>10000</v>
      </c>
    </row>
    <row r="1535" customHeight="1" spans="1:6">
      <c r="A1535" s="231" t="s">
        <v>1125</v>
      </c>
      <c r="B1535" s="232" t="s">
        <v>1126</v>
      </c>
      <c r="C1535" s="233" t="s">
        <v>1416</v>
      </c>
      <c r="D1535" s="236" t="s">
        <v>1417</v>
      </c>
      <c r="E1535" s="235">
        <v>83568</v>
      </c>
      <c r="F1535" s="235">
        <v>83568</v>
      </c>
    </row>
    <row r="1536" customHeight="1" spans="1:6">
      <c r="A1536" s="231" t="s">
        <v>1127</v>
      </c>
      <c r="B1536" s="232" t="s">
        <v>1128</v>
      </c>
      <c r="C1536" s="233" t="s">
        <v>1416</v>
      </c>
      <c r="D1536" s="236" t="s">
        <v>1417</v>
      </c>
      <c r="E1536" s="235">
        <v>20000</v>
      </c>
      <c r="F1536" s="235">
        <v>20000</v>
      </c>
    </row>
    <row r="1537" customHeight="1" spans="1:6">
      <c r="A1537" s="231" t="s">
        <v>1129</v>
      </c>
      <c r="B1537" s="232" t="s">
        <v>1130</v>
      </c>
      <c r="C1537" s="233" t="s">
        <v>1416</v>
      </c>
      <c r="D1537" s="236" t="s">
        <v>1417</v>
      </c>
      <c r="E1537" s="235">
        <v>329600</v>
      </c>
      <c r="F1537" s="235">
        <v>329600</v>
      </c>
    </row>
    <row r="1538" customHeight="1" spans="1:6">
      <c r="A1538" s="231" t="s">
        <v>1131</v>
      </c>
      <c r="B1538" s="232" t="s">
        <v>1132</v>
      </c>
      <c r="C1538" s="233"/>
      <c r="D1538" s="236"/>
      <c r="E1538" s="235">
        <v>1849870</v>
      </c>
      <c r="F1538" s="235">
        <v>1849870</v>
      </c>
    </row>
    <row r="1539" customHeight="1" spans="1:6">
      <c r="A1539" s="231" t="s">
        <v>1133</v>
      </c>
      <c r="B1539" s="232" t="s">
        <v>1134</v>
      </c>
      <c r="C1539" s="233" t="s">
        <v>1416</v>
      </c>
      <c r="D1539" s="236" t="s">
        <v>1417</v>
      </c>
      <c r="E1539" s="235">
        <v>79462</v>
      </c>
      <c r="F1539" s="235">
        <v>79462</v>
      </c>
    </row>
    <row r="1540" customHeight="1" spans="1:6">
      <c r="A1540" s="231" t="s">
        <v>1135</v>
      </c>
      <c r="B1540" s="232" t="s">
        <v>1136</v>
      </c>
      <c r="C1540" s="233" t="s">
        <v>1416</v>
      </c>
      <c r="D1540" s="236" t="s">
        <v>1417</v>
      </c>
      <c r="E1540" s="235">
        <v>1770408</v>
      </c>
      <c r="F1540" s="235">
        <v>1770408</v>
      </c>
    </row>
    <row r="1541" customHeight="1" spans="1:6">
      <c r="A1541" s="231" t="s">
        <v>1341</v>
      </c>
      <c r="B1541" s="232" t="s">
        <v>1342</v>
      </c>
      <c r="C1541" s="233"/>
      <c r="D1541" s="236"/>
      <c r="E1541" s="235">
        <v>900000</v>
      </c>
      <c r="F1541" s="235">
        <v>900000</v>
      </c>
    </row>
    <row r="1542" customHeight="1" spans="1:6">
      <c r="A1542" s="231" t="s">
        <v>1418</v>
      </c>
      <c r="B1542" s="232" t="s">
        <v>1419</v>
      </c>
      <c r="C1542" s="233" t="s">
        <v>1416</v>
      </c>
      <c r="D1542" s="236" t="s">
        <v>1417</v>
      </c>
      <c r="E1542" s="235">
        <v>300000</v>
      </c>
      <c r="F1542" s="235">
        <v>300000</v>
      </c>
    </row>
    <row r="1543" customHeight="1" spans="1:6">
      <c r="A1543" s="231" t="s">
        <v>1343</v>
      </c>
      <c r="B1543" s="232" t="s">
        <v>1344</v>
      </c>
      <c r="C1543" s="233" t="s">
        <v>1416</v>
      </c>
      <c r="D1543" s="236" t="s">
        <v>1417</v>
      </c>
      <c r="E1543" s="235">
        <v>300000</v>
      </c>
      <c r="F1543" s="235">
        <v>300000</v>
      </c>
    </row>
    <row r="1544" customHeight="1" spans="1:6">
      <c r="A1544" s="231" t="s">
        <v>1420</v>
      </c>
      <c r="B1544" s="232" t="s">
        <v>1421</v>
      </c>
      <c r="C1544" s="233" t="s">
        <v>1416</v>
      </c>
      <c r="D1544" s="236" t="s">
        <v>1417</v>
      </c>
      <c r="E1544" s="235">
        <v>300000</v>
      </c>
      <c r="F1544" s="235">
        <v>300000</v>
      </c>
    </row>
    <row r="1545" customHeight="1" spans="1:6">
      <c r="A1545" s="231"/>
      <c r="B1545" s="232"/>
      <c r="C1545" s="233" t="s">
        <v>1422</v>
      </c>
      <c r="D1545" s="236"/>
      <c r="E1545" s="235">
        <v>8732720</v>
      </c>
      <c r="F1545" s="235">
        <v>8732720</v>
      </c>
    </row>
    <row r="1546" customHeight="1" spans="1:6">
      <c r="A1546" s="231" t="s">
        <v>1095</v>
      </c>
      <c r="B1546" s="232" t="s">
        <v>1096</v>
      </c>
      <c r="C1546" s="233"/>
      <c r="D1546" s="236"/>
      <c r="E1546" s="235">
        <v>4287559</v>
      </c>
      <c r="F1546" s="235">
        <v>4287559</v>
      </c>
    </row>
    <row r="1547" customHeight="1" spans="1:6">
      <c r="A1547" s="231" t="s">
        <v>1097</v>
      </c>
      <c r="B1547" s="232" t="s">
        <v>1098</v>
      </c>
      <c r="C1547" s="233" t="s">
        <v>1423</v>
      </c>
      <c r="D1547" s="236" t="s">
        <v>1424</v>
      </c>
      <c r="E1547" s="235">
        <v>2262096</v>
      </c>
      <c r="F1547" s="235">
        <v>2262096</v>
      </c>
    </row>
    <row r="1548" customHeight="1" spans="1:6">
      <c r="A1548" s="231" t="s">
        <v>1101</v>
      </c>
      <c r="B1548" s="232" t="s">
        <v>1102</v>
      </c>
      <c r="C1548" s="233" t="s">
        <v>1423</v>
      </c>
      <c r="D1548" s="236" t="s">
        <v>1424</v>
      </c>
      <c r="E1548" s="235">
        <v>337668</v>
      </c>
      <c r="F1548" s="235">
        <v>337668</v>
      </c>
    </row>
    <row r="1549" customHeight="1" spans="1:6">
      <c r="A1549" s="231" t="s">
        <v>1103</v>
      </c>
      <c r="B1549" s="232" t="s">
        <v>1104</v>
      </c>
      <c r="C1549" s="233" t="s">
        <v>1423</v>
      </c>
      <c r="D1549" s="236" t="s">
        <v>1424</v>
      </c>
      <c r="E1549" s="235">
        <v>91601</v>
      </c>
      <c r="F1549" s="235">
        <v>91601</v>
      </c>
    </row>
    <row r="1550" customHeight="1" spans="1:6">
      <c r="A1550" s="231" t="s">
        <v>1147</v>
      </c>
      <c r="B1550" s="232" t="s">
        <v>1148</v>
      </c>
      <c r="C1550" s="233" t="s">
        <v>1423</v>
      </c>
      <c r="D1550" s="236" t="s">
        <v>1424</v>
      </c>
      <c r="E1550" s="235">
        <v>372948</v>
      </c>
      <c r="F1550" s="235">
        <v>372948</v>
      </c>
    </row>
    <row r="1551" customHeight="1" spans="1:6">
      <c r="A1551" s="231" t="s">
        <v>1105</v>
      </c>
      <c r="B1551" s="232" t="s">
        <v>1106</v>
      </c>
      <c r="C1551" s="233" t="s">
        <v>1423</v>
      </c>
      <c r="D1551" s="236" t="s">
        <v>1424</v>
      </c>
      <c r="E1551" s="235">
        <v>594542</v>
      </c>
      <c r="F1551" s="235">
        <v>594542</v>
      </c>
    </row>
    <row r="1552" customHeight="1" spans="1:6">
      <c r="A1552" s="231" t="s">
        <v>1107</v>
      </c>
      <c r="B1552" s="232" t="s">
        <v>1108</v>
      </c>
      <c r="C1552" s="233" t="s">
        <v>1423</v>
      </c>
      <c r="D1552" s="236" t="s">
        <v>1424</v>
      </c>
      <c r="E1552" s="235">
        <v>178363</v>
      </c>
      <c r="F1552" s="235">
        <v>178363</v>
      </c>
    </row>
    <row r="1553" customHeight="1" spans="1:6">
      <c r="A1553" s="231" t="s">
        <v>1109</v>
      </c>
      <c r="B1553" s="232" t="s">
        <v>1110</v>
      </c>
      <c r="C1553" s="233" t="s">
        <v>1423</v>
      </c>
      <c r="D1553" s="236" t="s">
        <v>1424</v>
      </c>
      <c r="E1553" s="235">
        <v>153070</v>
      </c>
      <c r="F1553" s="235">
        <v>153070</v>
      </c>
    </row>
    <row r="1554" customHeight="1" spans="1:6">
      <c r="A1554" s="231" t="s">
        <v>1111</v>
      </c>
      <c r="B1554" s="232" t="s">
        <v>1112</v>
      </c>
      <c r="C1554" s="233" t="s">
        <v>1423</v>
      </c>
      <c r="D1554" s="236" t="s">
        <v>1424</v>
      </c>
      <c r="E1554" s="235">
        <v>297271</v>
      </c>
      <c r="F1554" s="235">
        <v>297271</v>
      </c>
    </row>
    <row r="1555" customHeight="1" spans="1:6">
      <c r="A1555" s="231" t="s">
        <v>1115</v>
      </c>
      <c r="B1555" s="232" t="s">
        <v>1116</v>
      </c>
      <c r="C1555" s="233"/>
      <c r="D1555" s="236"/>
      <c r="E1555" s="235">
        <v>2501118</v>
      </c>
      <c r="F1555" s="235">
        <v>2501118</v>
      </c>
    </row>
    <row r="1556" customHeight="1" spans="1:6">
      <c r="A1556" s="231" t="s">
        <v>1117</v>
      </c>
      <c r="B1556" s="232" t="s">
        <v>1118</v>
      </c>
      <c r="C1556" s="233" t="s">
        <v>1423</v>
      </c>
      <c r="D1556" s="236" t="s">
        <v>1424</v>
      </c>
      <c r="E1556" s="235">
        <v>924000</v>
      </c>
      <c r="F1556" s="235">
        <v>924000</v>
      </c>
    </row>
    <row r="1557" customHeight="1" spans="1:6">
      <c r="A1557" s="231" t="s">
        <v>1119</v>
      </c>
      <c r="B1557" s="232" t="s">
        <v>1120</v>
      </c>
      <c r="C1557" s="233" t="s">
        <v>1423</v>
      </c>
      <c r="D1557" s="236" t="s">
        <v>1424</v>
      </c>
      <c r="E1557" s="235">
        <v>420000</v>
      </c>
      <c r="F1557" s="235">
        <v>420000</v>
      </c>
    </row>
    <row r="1558" customHeight="1" spans="1:6">
      <c r="A1558" s="231" t="s">
        <v>1149</v>
      </c>
      <c r="B1558" s="232" t="s">
        <v>1150</v>
      </c>
      <c r="C1558" s="233" t="s">
        <v>1423</v>
      </c>
      <c r="D1558" s="236" t="s">
        <v>1424</v>
      </c>
      <c r="E1558" s="235">
        <v>80000</v>
      </c>
      <c r="F1558" s="235">
        <v>80000</v>
      </c>
    </row>
    <row r="1559" customHeight="1" spans="1:6">
      <c r="A1559" s="231" t="s">
        <v>1140</v>
      </c>
      <c r="B1559" s="232" t="s">
        <v>1141</v>
      </c>
      <c r="C1559" s="233" t="s">
        <v>1423</v>
      </c>
      <c r="D1559" s="236" t="s">
        <v>1424</v>
      </c>
      <c r="E1559" s="235">
        <v>60000</v>
      </c>
      <c r="F1559" s="235">
        <v>60000</v>
      </c>
    </row>
    <row r="1560" customHeight="1" spans="1:6">
      <c r="A1560" s="231" t="s">
        <v>1142</v>
      </c>
      <c r="B1560" s="232" t="s">
        <v>1143</v>
      </c>
      <c r="C1560" s="233" t="s">
        <v>1423</v>
      </c>
      <c r="D1560" s="236" t="s">
        <v>1424</v>
      </c>
      <c r="E1560" s="235">
        <v>250000</v>
      </c>
      <c r="F1560" s="235">
        <v>250000</v>
      </c>
    </row>
    <row r="1561" customHeight="1" spans="1:6">
      <c r="A1561" s="231" t="s">
        <v>1238</v>
      </c>
      <c r="B1561" s="232" t="s">
        <v>1239</v>
      </c>
      <c r="C1561" s="233" t="s">
        <v>1423</v>
      </c>
      <c r="D1561" s="236" t="s">
        <v>1424</v>
      </c>
      <c r="E1561" s="235">
        <v>20000</v>
      </c>
      <c r="F1561" s="235">
        <v>20000</v>
      </c>
    </row>
    <row r="1562" customHeight="1" spans="1:6">
      <c r="A1562" s="231" t="s">
        <v>1123</v>
      </c>
      <c r="B1562" s="232" t="s">
        <v>1124</v>
      </c>
      <c r="C1562" s="233" t="s">
        <v>1423</v>
      </c>
      <c r="D1562" s="236" t="s">
        <v>1424</v>
      </c>
      <c r="E1562" s="235">
        <v>33000</v>
      </c>
      <c r="F1562" s="235">
        <v>33000</v>
      </c>
    </row>
    <row r="1563" customHeight="1" spans="1:6">
      <c r="A1563" s="231" t="s">
        <v>1204</v>
      </c>
      <c r="B1563" s="232" t="s">
        <v>1205</v>
      </c>
      <c r="C1563" s="233" t="s">
        <v>1423</v>
      </c>
      <c r="D1563" s="236" t="s">
        <v>1424</v>
      </c>
      <c r="E1563" s="235">
        <v>300000</v>
      </c>
      <c r="F1563" s="235">
        <v>300000</v>
      </c>
    </row>
    <row r="1564" customHeight="1" spans="1:6">
      <c r="A1564" s="231" t="s">
        <v>1125</v>
      </c>
      <c r="B1564" s="232" t="s">
        <v>1126</v>
      </c>
      <c r="C1564" s="233" t="s">
        <v>1423</v>
      </c>
      <c r="D1564" s="236" t="s">
        <v>1424</v>
      </c>
      <c r="E1564" s="235">
        <v>74318</v>
      </c>
      <c r="F1564" s="235">
        <v>74318</v>
      </c>
    </row>
    <row r="1565" customHeight="1" spans="1:6">
      <c r="A1565" s="231" t="s">
        <v>1127</v>
      </c>
      <c r="B1565" s="232" t="s">
        <v>1128</v>
      </c>
      <c r="C1565" s="233" t="s">
        <v>1423</v>
      </c>
      <c r="D1565" s="236" t="s">
        <v>1424</v>
      </c>
      <c r="E1565" s="235">
        <v>41000</v>
      </c>
      <c r="F1565" s="235">
        <v>41000</v>
      </c>
    </row>
    <row r="1566" customHeight="1" spans="1:6">
      <c r="A1566" s="231" t="s">
        <v>1129</v>
      </c>
      <c r="B1566" s="232" t="s">
        <v>1130</v>
      </c>
      <c r="C1566" s="233" t="s">
        <v>1423</v>
      </c>
      <c r="D1566" s="236" t="s">
        <v>1424</v>
      </c>
      <c r="E1566" s="235">
        <v>298800</v>
      </c>
      <c r="F1566" s="235">
        <v>298800</v>
      </c>
    </row>
    <row r="1567" customHeight="1" spans="1:6">
      <c r="A1567" s="231" t="s">
        <v>1131</v>
      </c>
      <c r="B1567" s="232" t="s">
        <v>1132</v>
      </c>
      <c r="C1567" s="233"/>
      <c r="D1567" s="236"/>
      <c r="E1567" s="235">
        <v>1944043</v>
      </c>
      <c r="F1567" s="235">
        <v>1944043</v>
      </c>
    </row>
    <row r="1568" customHeight="1" spans="1:6">
      <c r="A1568" s="231" t="s">
        <v>1133</v>
      </c>
      <c r="B1568" s="232" t="s">
        <v>1134</v>
      </c>
      <c r="C1568" s="233" t="s">
        <v>1423</v>
      </c>
      <c r="D1568" s="236" t="s">
        <v>1424</v>
      </c>
      <c r="E1568" s="235">
        <v>82627</v>
      </c>
      <c r="F1568" s="235">
        <v>82627</v>
      </c>
    </row>
    <row r="1569" customHeight="1" spans="1:6">
      <c r="A1569" s="231" t="s">
        <v>1135</v>
      </c>
      <c r="B1569" s="232" t="s">
        <v>1136</v>
      </c>
      <c r="C1569" s="233" t="s">
        <v>1423</v>
      </c>
      <c r="D1569" s="236" t="s">
        <v>1424</v>
      </c>
      <c r="E1569" s="235">
        <v>1861416</v>
      </c>
      <c r="F1569" s="235">
        <v>1861416</v>
      </c>
    </row>
    <row r="1570" customHeight="1" spans="1:6">
      <c r="A1570" s="231"/>
      <c r="B1570" s="232"/>
      <c r="C1570" s="233" t="s">
        <v>1425</v>
      </c>
      <c r="D1570" s="236"/>
      <c r="E1570" s="235">
        <v>11241774</v>
      </c>
      <c r="F1570" s="235">
        <v>11241774</v>
      </c>
    </row>
    <row r="1571" customHeight="1" spans="1:6">
      <c r="A1571" s="231" t="s">
        <v>1095</v>
      </c>
      <c r="B1571" s="232" t="s">
        <v>1096</v>
      </c>
      <c r="C1571" s="233"/>
      <c r="D1571" s="236"/>
      <c r="E1571" s="235">
        <v>4695210</v>
      </c>
      <c r="F1571" s="235">
        <v>4695210</v>
      </c>
    </row>
    <row r="1572" customHeight="1" spans="1:6">
      <c r="A1572" s="231" t="s">
        <v>1097</v>
      </c>
      <c r="B1572" s="232" t="s">
        <v>1098</v>
      </c>
      <c r="C1572" s="233" t="s">
        <v>1426</v>
      </c>
      <c r="D1572" s="236" t="s">
        <v>1427</v>
      </c>
      <c r="E1572" s="235">
        <v>2430684</v>
      </c>
      <c r="F1572" s="235">
        <v>2430684</v>
      </c>
    </row>
    <row r="1573" customHeight="1" spans="1:6">
      <c r="A1573" s="231" t="s">
        <v>1101</v>
      </c>
      <c r="B1573" s="232" t="s">
        <v>1102</v>
      </c>
      <c r="C1573" s="233" t="s">
        <v>1426</v>
      </c>
      <c r="D1573" s="236" t="s">
        <v>1427</v>
      </c>
      <c r="E1573" s="235">
        <v>352140</v>
      </c>
      <c r="F1573" s="235">
        <v>352140</v>
      </c>
    </row>
    <row r="1574" customHeight="1" spans="1:6">
      <c r="A1574" s="231" t="s">
        <v>1103</v>
      </c>
      <c r="B1574" s="232" t="s">
        <v>1104</v>
      </c>
      <c r="C1574" s="233" t="s">
        <v>1426</v>
      </c>
      <c r="D1574" s="236" t="s">
        <v>1427</v>
      </c>
      <c r="E1574" s="235">
        <v>97479</v>
      </c>
      <c r="F1574" s="235">
        <v>97479</v>
      </c>
    </row>
    <row r="1575" customHeight="1" spans="1:6">
      <c r="A1575" s="231" t="s">
        <v>1335</v>
      </c>
      <c r="B1575" s="232" t="s">
        <v>1336</v>
      </c>
      <c r="C1575" s="233" t="s">
        <v>1426</v>
      </c>
      <c r="D1575" s="236" t="s">
        <v>1427</v>
      </c>
      <c r="E1575" s="235">
        <v>80000</v>
      </c>
      <c r="F1575" s="235">
        <v>80000</v>
      </c>
    </row>
    <row r="1576" customHeight="1" spans="1:6">
      <c r="A1576" s="231" t="s">
        <v>1147</v>
      </c>
      <c r="B1576" s="232" t="s">
        <v>1148</v>
      </c>
      <c r="C1576" s="233" t="s">
        <v>1426</v>
      </c>
      <c r="D1576" s="236" t="s">
        <v>1427</v>
      </c>
      <c r="E1576" s="235">
        <v>407400</v>
      </c>
      <c r="F1576" s="235">
        <v>407400</v>
      </c>
    </row>
    <row r="1577" customHeight="1" spans="1:6">
      <c r="A1577" s="231" t="s">
        <v>1105</v>
      </c>
      <c r="B1577" s="232" t="s">
        <v>1106</v>
      </c>
      <c r="C1577" s="233" t="s">
        <v>1426</v>
      </c>
      <c r="D1577" s="236" t="s">
        <v>1427</v>
      </c>
      <c r="E1577" s="235">
        <v>638045</v>
      </c>
      <c r="F1577" s="235">
        <v>638045</v>
      </c>
    </row>
    <row r="1578" customHeight="1" spans="1:6">
      <c r="A1578" s="231" t="s">
        <v>1107</v>
      </c>
      <c r="B1578" s="232" t="s">
        <v>1108</v>
      </c>
      <c r="C1578" s="233" t="s">
        <v>1426</v>
      </c>
      <c r="D1578" s="236" t="s">
        <v>1427</v>
      </c>
      <c r="E1578" s="235">
        <v>191413</v>
      </c>
      <c r="F1578" s="235">
        <v>191413</v>
      </c>
    </row>
    <row r="1579" customHeight="1" spans="1:6">
      <c r="A1579" s="231" t="s">
        <v>1109</v>
      </c>
      <c r="B1579" s="232" t="s">
        <v>1110</v>
      </c>
      <c r="C1579" s="233" t="s">
        <v>1426</v>
      </c>
      <c r="D1579" s="236" t="s">
        <v>1427</v>
      </c>
      <c r="E1579" s="235">
        <v>179027</v>
      </c>
      <c r="F1579" s="235">
        <v>179027</v>
      </c>
    </row>
    <row r="1580" customHeight="1" spans="1:6">
      <c r="A1580" s="231" t="s">
        <v>1111</v>
      </c>
      <c r="B1580" s="232" t="s">
        <v>1112</v>
      </c>
      <c r="C1580" s="233" t="s">
        <v>1426</v>
      </c>
      <c r="D1580" s="236" t="s">
        <v>1427</v>
      </c>
      <c r="E1580" s="235">
        <v>319022</v>
      </c>
      <c r="F1580" s="235">
        <v>319022</v>
      </c>
    </row>
    <row r="1581" customHeight="1" spans="1:6">
      <c r="A1581" s="231" t="s">
        <v>1115</v>
      </c>
      <c r="B1581" s="232" t="s">
        <v>1116</v>
      </c>
      <c r="C1581" s="233"/>
      <c r="D1581" s="236"/>
      <c r="E1581" s="235">
        <v>3692356</v>
      </c>
      <c r="F1581" s="235">
        <v>3692356</v>
      </c>
    </row>
    <row r="1582" customHeight="1" spans="1:6">
      <c r="A1582" s="231" t="s">
        <v>1117</v>
      </c>
      <c r="B1582" s="232" t="s">
        <v>1118</v>
      </c>
      <c r="C1582" s="233" t="s">
        <v>1426</v>
      </c>
      <c r="D1582" s="236" t="s">
        <v>1427</v>
      </c>
      <c r="E1582" s="235">
        <v>1684000</v>
      </c>
      <c r="F1582" s="235">
        <v>1684000</v>
      </c>
    </row>
    <row r="1583" customHeight="1" spans="1:6">
      <c r="A1583" s="231" t="s">
        <v>1119</v>
      </c>
      <c r="B1583" s="232" t="s">
        <v>1120</v>
      </c>
      <c r="C1583" s="233" t="s">
        <v>1426</v>
      </c>
      <c r="D1583" s="236" t="s">
        <v>1427</v>
      </c>
      <c r="E1583" s="235">
        <v>300000</v>
      </c>
      <c r="F1583" s="235">
        <v>300000</v>
      </c>
    </row>
    <row r="1584" customHeight="1" spans="1:6">
      <c r="A1584" s="231" t="s">
        <v>1149</v>
      </c>
      <c r="B1584" s="232" t="s">
        <v>1150</v>
      </c>
      <c r="C1584" s="233" t="s">
        <v>1426</v>
      </c>
      <c r="D1584" s="236" t="s">
        <v>1427</v>
      </c>
      <c r="E1584" s="235">
        <v>120000</v>
      </c>
      <c r="F1584" s="235">
        <v>120000</v>
      </c>
    </row>
    <row r="1585" customHeight="1" spans="1:6">
      <c r="A1585" s="231" t="s">
        <v>1151</v>
      </c>
      <c r="B1585" s="232" t="s">
        <v>1152</v>
      </c>
      <c r="C1585" s="233" t="s">
        <v>1426</v>
      </c>
      <c r="D1585" s="236" t="s">
        <v>1427</v>
      </c>
      <c r="E1585" s="235">
        <v>5000</v>
      </c>
      <c r="F1585" s="235">
        <v>5000</v>
      </c>
    </row>
    <row r="1586" customHeight="1" spans="1:6">
      <c r="A1586" s="231" t="s">
        <v>1140</v>
      </c>
      <c r="B1586" s="232" t="s">
        <v>1141</v>
      </c>
      <c r="C1586" s="233" t="s">
        <v>1426</v>
      </c>
      <c r="D1586" s="236" t="s">
        <v>1427</v>
      </c>
      <c r="E1586" s="235">
        <v>300000</v>
      </c>
      <c r="F1586" s="235">
        <v>300000</v>
      </c>
    </row>
    <row r="1587" customHeight="1" spans="1:6">
      <c r="A1587" s="231" t="s">
        <v>1142</v>
      </c>
      <c r="B1587" s="232" t="s">
        <v>1143</v>
      </c>
      <c r="C1587" s="233" t="s">
        <v>1426</v>
      </c>
      <c r="D1587" s="236" t="s">
        <v>1427</v>
      </c>
      <c r="E1587" s="235">
        <v>180000</v>
      </c>
      <c r="F1587" s="235">
        <v>180000</v>
      </c>
    </row>
    <row r="1588" customHeight="1" spans="1:6">
      <c r="A1588" s="231" t="s">
        <v>1123</v>
      </c>
      <c r="B1588" s="232" t="s">
        <v>1124</v>
      </c>
      <c r="C1588" s="233" t="s">
        <v>1426</v>
      </c>
      <c r="D1588" s="236" t="s">
        <v>1427</v>
      </c>
      <c r="E1588" s="235">
        <v>40000</v>
      </c>
      <c r="F1588" s="235">
        <v>40000</v>
      </c>
    </row>
    <row r="1589" customHeight="1" spans="1:6">
      <c r="A1589" s="231" t="s">
        <v>1178</v>
      </c>
      <c r="B1589" s="232" t="s">
        <v>1179</v>
      </c>
      <c r="C1589" s="233" t="s">
        <v>1426</v>
      </c>
      <c r="D1589" s="236" t="s">
        <v>1427</v>
      </c>
      <c r="E1589" s="235">
        <v>10000</v>
      </c>
      <c r="F1589" s="235">
        <v>10000</v>
      </c>
    </row>
    <row r="1590" customHeight="1" spans="1:6">
      <c r="A1590" s="231" t="s">
        <v>1204</v>
      </c>
      <c r="B1590" s="232" t="s">
        <v>1205</v>
      </c>
      <c r="C1590" s="233" t="s">
        <v>1426</v>
      </c>
      <c r="D1590" s="236" t="s">
        <v>1427</v>
      </c>
      <c r="E1590" s="235">
        <v>200000</v>
      </c>
      <c r="F1590" s="235">
        <v>200000</v>
      </c>
    </row>
    <row r="1591" customHeight="1" spans="1:6">
      <c r="A1591" s="231" t="s">
        <v>1125</v>
      </c>
      <c r="B1591" s="232" t="s">
        <v>1126</v>
      </c>
      <c r="C1591" s="233" t="s">
        <v>1426</v>
      </c>
      <c r="D1591" s="236" t="s">
        <v>1427</v>
      </c>
      <c r="E1591" s="235">
        <v>79756</v>
      </c>
      <c r="F1591" s="235">
        <v>79756</v>
      </c>
    </row>
    <row r="1592" customHeight="1" spans="1:6">
      <c r="A1592" s="231" t="s">
        <v>1127</v>
      </c>
      <c r="B1592" s="232" t="s">
        <v>1128</v>
      </c>
      <c r="C1592" s="233" t="s">
        <v>1426</v>
      </c>
      <c r="D1592" s="236" t="s">
        <v>1427</v>
      </c>
      <c r="E1592" s="235">
        <v>30000</v>
      </c>
      <c r="F1592" s="235">
        <v>30000</v>
      </c>
    </row>
    <row r="1593" customHeight="1" spans="1:6">
      <c r="A1593" s="231" t="s">
        <v>1129</v>
      </c>
      <c r="B1593" s="232" t="s">
        <v>1130</v>
      </c>
      <c r="C1593" s="233" t="s">
        <v>1426</v>
      </c>
      <c r="D1593" s="236" t="s">
        <v>1427</v>
      </c>
      <c r="E1593" s="235">
        <v>743600</v>
      </c>
      <c r="F1593" s="235">
        <v>743600</v>
      </c>
    </row>
    <row r="1594" customHeight="1" spans="1:6">
      <c r="A1594" s="231" t="s">
        <v>1131</v>
      </c>
      <c r="B1594" s="232" t="s">
        <v>1132</v>
      </c>
      <c r="C1594" s="233"/>
      <c r="D1594" s="236"/>
      <c r="E1594" s="235">
        <v>2234208</v>
      </c>
      <c r="F1594" s="235">
        <v>2234208</v>
      </c>
    </row>
    <row r="1595" customHeight="1" spans="1:6">
      <c r="A1595" s="231" t="s">
        <v>1133</v>
      </c>
      <c r="B1595" s="232" t="s">
        <v>1134</v>
      </c>
      <c r="C1595" s="233" t="s">
        <v>1426</v>
      </c>
      <c r="D1595" s="236" t="s">
        <v>1427</v>
      </c>
      <c r="E1595" s="235">
        <v>81944</v>
      </c>
      <c r="F1595" s="235">
        <v>81944</v>
      </c>
    </row>
    <row r="1596" customHeight="1" spans="1:6">
      <c r="A1596" s="231" t="s">
        <v>1135</v>
      </c>
      <c r="B1596" s="232" t="s">
        <v>1136</v>
      </c>
      <c r="C1596" s="233" t="s">
        <v>1426</v>
      </c>
      <c r="D1596" s="236" t="s">
        <v>1427</v>
      </c>
      <c r="E1596" s="235">
        <v>405504</v>
      </c>
      <c r="F1596" s="235">
        <v>405504</v>
      </c>
    </row>
    <row r="1597" customHeight="1" spans="1:6">
      <c r="A1597" s="231" t="s">
        <v>1428</v>
      </c>
      <c r="B1597" s="232" t="s">
        <v>1429</v>
      </c>
      <c r="C1597" s="233" t="s">
        <v>1426</v>
      </c>
      <c r="D1597" s="236" t="s">
        <v>1427</v>
      </c>
      <c r="E1597" s="235">
        <v>73000</v>
      </c>
      <c r="F1597" s="235">
        <v>73000</v>
      </c>
    </row>
    <row r="1598" customHeight="1" spans="1:6">
      <c r="A1598" s="231" t="s">
        <v>1180</v>
      </c>
      <c r="B1598" s="232" t="s">
        <v>1181</v>
      </c>
      <c r="C1598" s="233" t="s">
        <v>1426</v>
      </c>
      <c r="D1598" s="236" t="s">
        <v>1427</v>
      </c>
      <c r="E1598" s="235">
        <v>1673760</v>
      </c>
      <c r="F1598" s="235">
        <v>1673760</v>
      </c>
    </row>
    <row r="1599" customHeight="1" spans="1:6">
      <c r="A1599" s="231" t="s">
        <v>1341</v>
      </c>
      <c r="B1599" s="232" t="s">
        <v>1342</v>
      </c>
      <c r="C1599" s="233"/>
      <c r="D1599" s="236"/>
      <c r="E1599" s="235">
        <v>620000</v>
      </c>
      <c r="F1599" s="235">
        <v>620000</v>
      </c>
    </row>
    <row r="1600" customHeight="1" spans="1:6">
      <c r="A1600" s="231" t="s">
        <v>1418</v>
      </c>
      <c r="B1600" s="232" t="s">
        <v>1419</v>
      </c>
      <c r="C1600" s="233" t="s">
        <v>1426</v>
      </c>
      <c r="D1600" s="236" t="s">
        <v>1427</v>
      </c>
      <c r="E1600" s="235">
        <v>300000</v>
      </c>
      <c r="F1600" s="235">
        <v>300000</v>
      </c>
    </row>
    <row r="1601" customHeight="1" spans="1:6">
      <c r="A1601" s="231" t="s">
        <v>1420</v>
      </c>
      <c r="B1601" s="232" t="s">
        <v>1421</v>
      </c>
      <c r="C1601" s="233" t="s">
        <v>1426</v>
      </c>
      <c r="D1601" s="236" t="s">
        <v>1427</v>
      </c>
      <c r="E1601" s="235">
        <v>320000</v>
      </c>
      <c r="F1601" s="235">
        <v>320000</v>
      </c>
    </row>
    <row r="1602" customHeight="1" spans="1:6">
      <c r="A1602" s="231"/>
      <c r="B1602" s="232"/>
      <c r="C1602" s="233" t="s">
        <v>1430</v>
      </c>
      <c r="D1602" s="236"/>
      <c r="E1602" s="235">
        <v>10263868</v>
      </c>
      <c r="F1602" s="235">
        <v>10263868</v>
      </c>
    </row>
    <row r="1603" customHeight="1" spans="1:6">
      <c r="A1603" s="231" t="s">
        <v>1095</v>
      </c>
      <c r="B1603" s="232" t="s">
        <v>1096</v>
      </c>
      <c r="C1603" s="233"/>
      <c r="D1603" s="236"/>
      <c r="E1603" s="235">
        <v>4684213</v>
      </c>
      <c r="F1603" s="235">
        <v>4684213</v>
      </c>
    </row>
    <row r="1604" customHeight="1" spans="1:6">
      <c r="A1604" s="231" t="s">
        <v>1097</v>
      </c>
      <c r="B1604" s="232" t="s">
        <v>1098</v>
      </c>
      <c r="C1604" s="233" t="s">
        <v>1431</v>
      </c>
      <c r="D1604" s="236" t="s">
        <v>1432</v>
      </c>
      <c r="E1604" s="235">
        <v>2454408</v>
      </c>
      <c r="F1604" s="235">
        <v>2454408</v>
      </c>
    </row>
    <row r="1605" customHeight="1" spans="1:6">
      <c r="A1605" s="231" t="s">
        <v>1101</v>
      </c>
      <c r="B1605" s="232" t="s">
        <v>1102</v>
      </c>
      <c r="C1605" s="233" t="s">
        <v>1431</v>
      </c>
      <c r="D1605" s="236" t="s">
        <v>1432</v>
      </c>
      <c r="E1605" s="235">
        <v>365604</v>
      </c>
      <c r="F1605" s="235">
        <v>365604</v>
      </c>
    </row>
    <row r="1606" customHeight="1" spans="1:6">
      <c r="A1606" s="231" t="s">
        <v>1103</v>
      </c>
      <c r="B1606" s="232" t="s">
        <v>1104</v>
      </c>
      <c r="C1606" s="233" t="s">
        <v>1431</v>
      </c>
      <c r="D1606" s="236" t="s">
        <v>1432</v>
      </c>
      <c r="E1606" s="235">
        <v>99948</v>
      </c>
      <c r="F1606" s="235">
        <v>99948</v>
      </c>
    </row>
    <row r="1607" customHeight="1" spans="1:6">
      <c r="A1607" s="231" t="s">
        <v>1147</v>
      </c>
      <c r="B1607" s="232" t="s">
        <v>1148</v>
      </c>
      <c r="C1607" s="233" t="s">
        <v>1431</v>
      </c>
      <c r="D1607" s="236" t="s">
        <v>1432</v>
      </c>
      <c r="E1607" s="235">
        <v>417036</v>
      </c>
      <c r="F1607" s="235">
        <v>417036</v>
      </c>
    </row>
    <row r="1608" customHeight="1" spans="1:6">
      <c r="A1608" s="231" t="s">
        <v>1105</v>
      </c>
      <c r="B1608" s="232" t="s">
        <v>1106</v>
      </c>
      <c r="C1608" s="233" t="s">
        <v>1431</v>
      </c>
      <c r="D1608" s="236" t="s">
        <v>1432</v>
      </c>
      <c r="E1608" s="235">
        <v>647410</v>
      </c>
      <c r="F1608" s="235">
        <v>647410</v>
      </c>
    </row>
    <row r="1609" customHeight="1" spans="1:6">
      <c r="A1609" s="231" t="s">
        <v>1107</v>
      </c>
      <c r="B1609" s="232" t="s">
        <v>1108</v>
      </c>
      <c r="C1609" s="233" t="s">
        <v>1431</v>
      </c>
      <c r="D1609" s="236" t="s">
        <v>1432</v>
      </c>
      <c r="E1609" s="235">
        <v>194223</v>
      </c>
      <c r="F1609" s="235">
        <v>194223</v>
      </c>
    </row>
    <row r="1610" customHeight="1" spans="1:6">
      <c r="A1610" s="231" t="s">
        <v>1109</v>
      </c>
      <c r="B1610" s="232" t="s">
        <v>1110</v>
      </c>
      <c r="C1610" s="233" t="s">
        <v>1431</v>
      </c>
      <c r="D1610" s="236" t="s">
        <v>1432</v>
      </c>
      <c r="E1610" s="235">
        <v>181880</v>
      </c>
      <c r="F1610" s="235">
        <v>181880</v>
      </c>
    </row>
    <row r="1611" customHeight="1" spans="1:6">
      <c r="A1611" s="231" t="s">
        <v>1111</v>
      </c>
      <c r="B1611" s="232" t="s">
        <v>1112</v>
      </c>
      <c r="C1611" s="233" t="s">
        <v>1431</v>
      </c>
      <c r="D1611" s="236" t="s">
        <v>1432</v>
      </c>
      <c r="E1611" s="235">
        <v>323705</v>
      </c>
      <c r="F1611" s="235">
        <v>323705</v>
      </c>
    </row>
    <row r="1612" customHeight="1" spans="1:6">
      <c r="A1612" s="231" t="s">
        <v>1115</v>
      </c>
      <c r="B1612" s="232" t="s">
        <v>1116</v>
      </c>
      <c r="C1612" s="233"/>
      <c r="D1612" s="236"/>
      <c r="E1612" s="235">
        <v>3566726</v>
      </c>
      <c r="F1612" s="235">
        <v>3566726</v>
      </c>
    </row>
    <row r="1613" customHeight="1" spans="1:6">
      <c r="A1613" s="231" t="s">
        <v>1117</v>
      </c>
      <c r="B1613" s="232" t="s">
        <v>1118</v>
      </c>
      <c r="C1613" s="233" t="s">
        <v>1431</v>
      </c>
      <c r="D1613" s="236" t="s">
        <v>1432</v>
      </c>
      <c r="E1613" s="235">
        <v>889000</v>
      </c>
      <c r="F1613" s="235">
        <v>889000</v>
      </c>
    </row>
    <row r="1614" customHeight="1" spans="1:6">
      <c r="A1614" s="231" t="s">
        <v>1119</v>
      </c>
      <c r="B1614" s="232" t="s">
        <v>1120</v>
      </c>
      <c r="C1614" s="233" t="s">
        <v>1431</v>
      </c>
      <c r="D1614" s="236" t="s">
        <v>1432</v>
      </c>
      <c r="E1614" s="235">
        <v>600000</v>
      </c>
      <c r="F1614" s="235">
        <v>600000</v>
      </c>
    </row>
    <row r="1615" customHeight="1" spans="1:6">
      <c r="A1615" s="231" t="s">
        <v>1149</v>
      </c>
      <c r="B1615" s="232" t="s">
        <v>1150</v>
      </c>
      <c r="C1615" s="233" t="s">
        <v>1431</v>
      </c>
      <c r="D1615" s="236" t="s">
        <v>1432</v>
      </c>
      <c r="E1615" s="235">
        <v>150000</v>
      </c>
      <c r="F1615" s="235">
        <v>150000</v>
      </c>
    </row>
    <row r="1616" customHeight="1" spans="1:6">
      <c r="A1616" s="231" t="s">
        <v>1140</v>
      </c>
      <c r="B1616" s="232" t="s">
        <v>1141</v>
      </c>
      <c r="C1616" s="233" t="s">
        <v>1431</v>
      </c>
      <c r="D1616" s="236" t="s">
        <v>1432</v>
      </c>
      <c r="E1616" s="235">
        <v>200000</v>
      </c>
      <c r="F1616" s="235">
        <v>200000</v>
      </c>
    </row>
    <row r="1617" customHeight="1" spans="1:6">
      <c r="A1617" s="231" t="s">
        <v>1123</v>
      </c>
      <c r="B1617" s="232" t="s">
        <v>1124</v>
      </c>
      <c r="C1617" s="233" t="s">
        <v>1431</v>
      </c>
      <c r="D1617" s="236" t="s">
        <v>1432</v>
      </c>
      <c r="E1617" s="235">
        <v>60000</v>
      </c>
      <c r="F1617" s="235">
        <v>60000</v>
      </c>
    </row>
    <row r="1618" customHeight="1" spans="1:6">
      <c r="A1618" s="231" t="s">
        <v>1204</v>
      </c>
      <c r="B1618" s="232" t="s">
        <v>1205</v>
      </c>
      <c r="C1618" s="233" t="s">
        <v>1431</v>
      </c>
      <c r="D1618" s="236" t="s">
        <v>1432</v>
      </c>
      <c r="E1618" s="235">
        <v>200000</v>
      </c>
      <c r="F1618" s="235">
        <v>200000</v>
      </c>
    </row>
    <row r="1619" customHeight="1" spans="1:6">
      <c r="A1619" s="231" t="s">
        <v>1125</v>
      </c>
      <c r="B1619" s="232" t="s">
        <v>1126</v>
      </c>
      <c r="C1619" s="233" t="s">
        <v>1431</v>
      </c>
      <c r="D1619" s="236" t="s">
        <v>1432</v>
      </c>
      <c r="E1619" s="235">
        <v>160926</v>
      </c>
      <c r="F1619" s="235">
        <v>160926</v>
      </c>
    </row>
    <row r="1620" customHeight="1" spans="1:6">
      <c r="A1620" s="231" t="s">
        <v>1127</v>
      </c>
      <c r="B1620" s="232" t="s">
        <v>1128</v>
      </c>
      <c r="C1620" s="233" t="s">
        <v>1431</v>
      </c>
      <c r="D1620" s="236" t="s">
        <v>1432</v>
      </c>
      <c r="E1620" s="235">
        <v>50000</v>
      </c>
      <c r="F1620" s="235">
        <v>50000</v>
      </c>
    </row>
    <row r="1621" customHeight="1" spans="1:6">
      <c r="A1621" s="231" t="s">
        <v>1129</v>
      </c>
      <c r="B1621" s="232" t="s">
        <v>1130</v>
      </c>
      <c r="C1621" s="233" t="s">
        <v>1431</v>
      </c>
      <c r="D1621" s="236" t="s">
        <v>1432</v>
      </c>
      <c r="E1621" s="235">
        <v>250800</v>
      </c>
      <c r="F1621" s="235">
        <v>250800</v>
      </c>
    </row>
    <row r="1622" customHeight="1" spans="1:6">
      <c r="A1622" s="231" t="s">
        <v>1290</v>
      </c>
      <c r="B1622" s="232" t="s">
        <v>1291</v>
      </c>
      <c r="C1622" s="233" t="s">
        <v>1431</v>
      </c>
      <c r="D1622" s="236" t="s">
        <v>1432</v>
      </c>
      <c r="E1622" s="235">
        <v>1006000</v>
      </c>
      <c r="F1622" s="235">
        <v>1006000</v>
      </c>
    </row>
    <row r="1623" customHeight="1" spans="1:6">
      <c r="A1623" s="231" t="s">
        <v>1131</v>
      </c>
      <c r="B1623" s="232" t="s">
        <v>1132</v>
      </c>
      <c r="C1623" s="233"/>
      <c r="D1623" s="236"/>
      <c r="E1623" s="235">
        <v>2012929</v>
      </c>
      <c r="F1623" s="235">
        <v>2012929</v>
      </c>
    </row>
    <row r="1624" customHeight="1" spans="1:6">
      <c r="A1624" s="231" t="s">
        <v>1133</v>
      </c>
      <c r="B1624" s="232" t="s">
        <v>1134</v>
      </c>
      <c r="C1624" s="233" t="s">
        <v>1431</v>
      </c>
      <c r="D1624" s="236" t="s">
        <v>1432</v>
      </c>
      <c r="E1624" s="235">
        <v>156529</v>
      </c>
      <c r="F1624" s="235">
        <v>156529</v>
      </c>
    </row>
    <row r="1625" customHeight="1" spans="1:6">
      <c r="A1625" s="231" t="s">
        <v>1135</v>
      </c>
      <c r="B1625" s="232" t="s">
        <v>1136</v>
      </c>
      <c r="C1625" s="233" t="s">
        <v>1431</v>
      </c>
      <c r="D1625" s="236" t="s">
        <v>1432</v>
      </c>
      <c r="E1625" s="235">
        <v>1856400</v>
      </c>
      <c r="F1625" s="235">
        <v>1856400</v>
      </c>
    </row>
    <row r="1626" customHeight="1" spans="1:6">
      <c r="A1626" s="231"/>
      <c r="B1626" s="232"/>
      <c r="C1626" s="233" t="s">
        <v>1433</v>
      </c>
      <c r="D1626" s="236"/>
      <c r="E1626" s="235">
        <v>9745316</v>
      </c>
      <c r="F1626" s="235">
        <v>9745316</v>
      </c>
    </row>
    <row r="1627" customHeight="1" spans="1:6">
      <c r="A1627" s="231" t="s">
        <v>1095</v>
      </c>
      <c r="B1627" s="232" t="s">
        <v>1096</v>
      </c>
      <c r="C1627" s="233"/>
      <c r="D1627" s="236"/>
      <c r="E1627" s="235">
        <v>4233896</v>
      </c>
      <c r="F1627" s="235">
        <v>4233896</v>
      </c>
    </row>
    <row r="1628" customHeight="1" spans="1:6">
      <c r="A1628" s="231" t="s">
        <v>1097</v>
      </c>
      <c r="B1628" s="232" t="s">
        <v>1098</v>
      </c>
      <c r="C1628" s="233" t="s">
        <v>1434</v>
      </c>
      <c r="D1628" s="236" t="s">
        <v>1435</v>
      </c>
      <c r="E1628" s="235">
        <v>2204676</v>
      </c>
      <c r="F1628" s="235">
        <v>2204676</v>
      </c>
    </row>
    <row r="1629" customHeight="1" spans="1:6">
      <c r="A1629" s="231" t="s">
        <v>1101</v>
      </c>
      <c r="B1629" s="232" t="s">
        <v>1102</v>
      </c>
      <c r="C1629" s="233" t="s">
        <v>1434</v>
      </c>
      <c r="D1629" s="236" t="s">
        <v>1435</v>
      </c>
      <c r="E1629" s="235">
        <v>359460</v>
      </c>
      <c r="F1629" s="235">
        <v>359460</v>
      </c>
    </row>
    <row r="1630" customHeight="1" spans="1:6">
      <c r="A1630" s="231" t="s">
        <v>1103</v>
      </c>
      <c r="B1630" s="232" t="s">
        <v>1104</v>
      </c>
      <c r="C1630" s="233" t="s">
        <v>1434</v>
      </c>
      <c r="D1630" s="236" t="s">
        <v>1435</v>
      </c>
      <c r="E1630" s="235">
        <v>98192</v>
      </c>
      <c r="F1630" s="235">
        <v>98192</v>
      </c>
    </row>
    <row r="1631" customHeight="1" spans="1:6">
      <c r="A1631" s="231" t="s">
        <v>1147</v>
      </c>
      <c r="B1631" s="232" t="s">
        <v>1148</v>
      </c>
      <c r="C1631" s="233" t="s">
        <v>1434</v>
      </c>
      <c r="D1631" s="236" t="s">
        <v>1435</v>
      </c>
      <c r="E1631" s="235">
        <v>337872</v>
      </c>
      <c r="F1631" s="235">
        <v>337872</v>
      </c>
    </row>
    <row r="1632" customHeight="1" spans="1:6">
      <c r="A1632" s="231" t="s">
        <v>1105</v>
      </c>
      <c r="B1632" s="232" t="s">
        <v>1106</v>
      </c>
      <c r="C1632" s="233" t="s">
        <v>1434</v>
      </c>
      <c r="D1632" s="236" t="s">
        <v>1435</v>
      </c>
      <c r="E1632" s="235">
        <v>580402</v>
      </c>
      <c r="F1632" s="235">
        <v>580402</v>
      </c>
    </row>
    <row r="1633" customHeight="1" spans="1:6">
      <c r="A1633" s="231" t="s">
        <v>1107</v>
      </c>
      <c r="B1633" s="232" t="s">
        <v>1108</v>
      </c>
      <c r="C1633" s="233" t="s">
        <v>1434</v>
      </c>
      <c r="D1633" s="236" t="s">
        <v>1435</v>
      </c>
      <c r="E1633" s="235">
        <v>174120</v>
      </c>
      <c r="F1633" s="235">
        <v>174120</v>
      </c>
    </row>
    <row r="1634" customHeight="1" spans="1:6">
      <c r="A1634" s="231" t="s">
        <v>1109</v>
      </c>
      <c r="B1634" s="232" t="s">
        <v>1110</v>
      </c>
      <c r="C1634" s="233" t="s">
        <v>1434</v>
      </c>
      <c r="D1634" s="236" t="s">
        <v>1435</v>
      </c>
      <c r="E1634" s="235">
        <v>188973</v>
      </c>
      <c r="F1634" s="235">
        <v>188973</v>
      </c>
    </row>
    <row r="1635" customHeight="1" spans="1:6">
      <c r="A1635" s="231" t="s">
        <v>1111</v>
      </c>
      <c r="B1635" s="232" t="s">
        <v>1112</v>
      </c>
      <c r="C1635" s="233" t="s">
        <v>1434</v>
      </c>
      <c r="D1635" s="236" t="s">
        <v>1435</v>
      </c>
      <c r="E1635" s="235">
        <v>290201</v>
      </c>
      <c r="F1635" s="235">
        <v>290201</v>
      </c>
    </row>
    <row r="1636" customHeight="1" spans="1:6">
      <c r="A1636" s="231" t="s">
        <v>1115</v>
      </c>
      <c r="B1636" s="232" t="s">
        <v>1116</v>
      </c>
      <c r="C1636" s="233"/>
      <c r="D1636" s="236"/>
      <c r="E1636" s="235">
        <v>3402550</v>
      </c>
      <c r="F1636" s="235">
        <v>3402550</v>
      </c>
    </row>
    <row r="1637" customHeight="1" spans="1:6">
      <c r="A1637" s="231" t="s">
        <v>1117</v>
      </c>
      <c r="B1637" s="232" t="s">
        <v>1118</v>
      </c>
      <c r="C1637" s="233" t="s">
        <v>1434</v>
      </c>
      <c r="D1637" s="236" t="s">
        <v>1435</v>
      </c>
      <c r="E1637" s="235">
        <v>1410000</v>
      </c>
      <c r="F1637" s="235">
        <v>1410000</v>
      </c>
    </row>
    <row r="1638" customHeight="1" spans="1:6">
      <c r="A1638" s="231" t="s">
        <v>1119</v>
      </c>
      <c r="B1638" s="232" t="s">
        <v>1120</v>
      </c>
      <c r="C1638" s="233" t="s">
        <v>1434</v>
      </c>
      <c r="D1638" s="236" t="s">
        <v>1435</v>
      </c>
      <c r="E1638" s="235">
        <v>400000</v>
      </c>
      <c r="F1638" s="235">
        <v>400000</v>
      </c>
    </row>
    <row r="1639" customHeight="1" spans="1:6">
      <c r="A1639" s="231" t="s">
        <v>1224</v>
      </c>
      <c r="B1639" s="232" t="s">
        <v>1225</v>
      </c>
      <c r="C1639" s="233" t="s">
        <v>1434</v>
      </c>
      <c r="D1639" s="236" t="s">
        <v>1435</v>
      </c>
      <c r="E1639" s="235">
        <v>50000</v>
      </c>
      <c r="F1639" s="235">
        <v>50000</v>
      </c>
    </row>
    <row r="1640" customHeight="1" spans="1:6">
      <c r="A1640" s="231" t="s">
        <v>1149</v>
      </c>
      <c r="B1640" s="232" t="s">
        <v>1150</v>
      </c>
      <c r="C1640" s="233" t="s">
        <v>1434</v>
      </c>
      <c r="D1640" s="236" t="s">
        <v>1435</v>
      </c>
      <c r="E1640" s="235">
        <v>200000</v>
      </c>
      <c r="F1640" s="235">
        <v>200000</v>
      </c>
    </row>
    <row r="1641" customHeight="1" spans="1:6">
      <c r="A1641" s="231" t="s">
        <v>1142</v>
      </c>
      <c r="B1641" s="232" t="s">
        <v>1143</v>
      </c>
      <c r="C1641" s="233" t="s">
        <v>1434</v>
      </c>
      <c r="D1641" s="236" t="s">
        <v>1435</v>
      </c>
      <c r="E1641" s="235">
        <v>100000</v>
      </c>
      <c r="F1641" s="235">
        <v>100000</v>
      </c>
    </row>
    <row r="1642" customHeight="1" spans="1:6">
      <c r="A1642" s="231" t="s">
        <v>1121</v>
      </c>
      <c r="B1642" s="232" t="s">
        <v>1122</v>
      </c>
      <c r="C1642" s="233" t="s">
        <v>1434</v>
      </c>
      <c r="D1642" s="236" t="s">
        <v>1435</v>
      </c>
      <c r="E1642" s="235">
        <v>50000</v>
      </c>
      <c r="F1642" s="235">
        <v>50000</v>
      </c>
    </row>
    <row r="1643" customHeight="1" spans="1:6">
      <c r="A1643" s="231" t="s">
        <v>1123</v>
      </c>
      <c r="B1643" s="232" t="s">
        <v>1124</v>
      </c>
      <c r="C1643" s="233" t="s">
        <v>1434</v>
      </c>
      <c r="D1643" s="236" t="s">
        <v>1435</v>
      </c>
      <c r="E1643" s="235">
        <v>60000</v>
      </c>
      <c r="F1643" s="235">
        <v>60000</v>
      </c>
    </row>
    <row r="1644" customHeight="1" spans="1:6">
      <c r="A1644" s="231" t="s">
        <v>1204</v>
      </c>
      <c r="B1644" s="232" t="s">
        <v>1205</v>
      </c>
      <c r="C1644" s="233" t="s">
        <v>1434</v>
      </c>
      <c r="D1644" s="236" t="s">
        <v>1435</v>
      </c>
      <c r="E1644" s="235">
        <v>800000</v>
      </c>
      <c r="F1644" s="235">
        <v>800000</v>
      </c>
    </row>
    <row r="1645" customHeight="1" spans="1:6">
      <c r="A1645" s="231" t="s">
        <v>1125</v>
      </c>
      <c r="B1645" s="232" t="s">
        <v>1126</v>
      </c>
      <c r="C1645" s="233" t="s">
        <v>1434</v>
      </c>
      <c r="D1645" s="236" t="s">
        <v>1435</v>
      </c>
      <c r="E1645" s="235">
        <v>72550</v>
      </c>
      <c r="F1645" s="235">
        <v>72550</v>
      </c>
    </row>
    <row r="1646" customHeight="1" spans="1:6">
      <c r="A1646" s="231" t="s">
        <v>1127</v>
      </c>
      <c r="B1646" s="232" t="s">
        <v>1128</v>
      </c>
      <c r="C1646" s="233" t="s">
        <v>1434</v>
      </c>
      <c r="D1646" s="236" t="s">
        <v>1435</v>
      </c>
      <c r="E1646" s="235">
        <v>11000</v>
      </c>
      <c r="F1646" s="235">
        <v>11000</v>
      </c>
    </row>
    <row r="1647" customHeight="1" spans="1:6">
      <c r="A1647" s="231" t="s">
        <v>1129</v>
      </c>
      <c r="B1647" s="232" t="s">
        <v>1130</v>
      </c>
      <c r="C1647" s="233" t="s">
        <v>1434</v>
      </c>
      <c r="D1647" s="236" t="s">
        <v>1435</v>
      </c>
      <c r="E1647" s="235">
        <v>249000</v>
      </c>
      <c r="F1647" s="235">
        <v>249000</v>
      </c>
    </row>
    <row r="1648" customHeight="1" spans="1:6">
      <c r="A1648" s="231" t="s">
        <v>1131</v>
      </c>
      <c r="B1648" s="232" t="s">
        <v>1132</v>
      </c>
      <c r="C1648" s="233"/>
      <c r="D1648" s="236"/>
      <c r="E1648" s="235">
        <v>2108870</v>
      </c>
      <c r="F1648" s="235">
        <v>2108870</v>
      </c>
    </row>
    <row r="1649" customHeight="1" spans="1:6">
      <c r="A1649" s="231" t="s">
        <v>1133</v>
      </c>
      <c r="B1649" s="232" t="s">
        <v>1134</v>
      </c>
      <c r="C1649" s="233" t="s">
        <v>1434</v>
      </c>
      <c r="D1649" s="236" t="s">
        <v>1435</v>
      </c>
      <c r="E1649" s="235">
        <v>74678</v>
      </c>
      <c r="F1649" s="235">
        <v>74678</v>
      </c>
    </row>
    <row r="1650" customHeight="1" spans="1:6">
      <c r="A1650" s="231" t="s">
        <v>1135</v>
      </c>
      <c r="B1650" s="232" t="s">
        <v>1136</v>
      </c>
      <c r="C1650" s="233" t="s">
        <v>1434</v>
      </c>
      <c r="D1650" s="236" t="s">
        <v>1435</v>
      </c>
      <c r="E1650" s="235">
        <v>2034192</v>
      </c>
      <c r="F1650" s="235">
        <v>2034192</v>
      </c>
    </row>
    <row r="1651" customHeight="1" spans="1:6">
      <c r="A1651" s="231"/>
      <c r="B1651" s="232"/>
      <c r="C1651" s="233" t="s">
        <v>1436</v>
      </c>
      <c r="D1651" s="236"/>
      <c r="E1651" s="235">
        <v>8784081</v>
      </c>
      <c r="F1651" s="235">
        <v>8784081</v>
      </c>
    </row>
    <row r="1652" customHeight="1" spans="1:6">
      <c r="A1652" s="231" t="s">
        <v>1095</v>
      </c>
      <c r="B1652" s="232" t="s">
        <v>1096</v>
      </c>
      <c r="C1652" s="233"/>
      <c r="D1652" s="236"/>
      <c r="E1652" s="235">
        <v>3663548</v>
      </c>
      <c r="F1652" s="235">
        <v>3663548</v>
      </c>
    </row>
    <row r="1653" customHeight="1" spans="1:6">
      <c r="A1653" s="231" t="s">
        <v>1097</v>
      </c>
      <c r="B1653" s="232" t="s">
        <v>1098</v>
      </c>
      <c r="C1653" s="233" t="s">
        <v>1437</v>
      </c>
      <c r="D1653" s="236" t="s">
        <v>1438</v>
      </c>
      <c r="E1653" s="235">
        <v>1869624</v>
      </c>
      <c r="F1653" s="235">
        <v>1869624</v>
      </c>
    </row>
    <row r="1654" customHeight="1" spans="1:6">
      <c r="A1654" s="231" t="s">
        <v>1101</v>
      </c>
      <c r="B1654" s="232" t="s">
        <v>1102</v>
      </c>
      <c r="C1654" s="233" t="s">
        <v>1437</v>
      </c>
      <c r="D1654" s="236" t="s">
        <v>1438</v>
      </c>
      <c r="E1654" s="235">
        <v>291000</v>
      </c>
      <c r="F1654" s="235">
        <v>291000</v>
      </c>
    </row>
    <row r="1655" customHeight="1" spans="1:6">
      <c r="A1655" s="231" t="s">
        <v>1103</v>
      </c>
      <c r="B1655" s="232" t="s">
        <v>1104</v>
      </c>
      <c r="C1655" s="233" t="s">
        <v>1437</v>
      </c>
      <c r="D1655" s="236" t="s">
        <v>1438</v>
      </c>
      <c r="E1655" s="235">
        <v>77983</v>
      </c>
      <c r="F1655" s="235">
        <v>77983</v>
      </c>
    </row>
    <row r="1656" customHeight="1" spans="1:6">
      <c r="A1656" s="231" t="s">
        <v>1147</v>
      </c>
      <c r="B1656" s="232" t="s">
        <v>1148</v>
      </c>
      <c r="C1656" s="233" t="s">
        <v>1437</v>
      </c>
      <c r="D1656" s="236" t="s">
        <v>1438</v>
      </c>
      <c r="E1656" s="235">
        <v>318288</v>
      </c>
      <c r="F1656" s="235">
        <v>318288</v>
      </c>
    </row>
    <row r="1657" customHeight="1" spans="1:6">
      <c r="A1657" s="231" t="s">
        <v>1105</v>
      </c>
      <c r="B1657" s="232" t="s">
        <v>1106</v>
      </c>
      <c r="C1657" s="233" t="s">
        <v>1437</v>
      </c>
      <c r="D1657" s="236" t="s">
        <v>1438</v>
      </c>
      <c r="E1657" s="235">
        <v>495782</v>
      </c>
      <c r="F1657" s="235">
        <v>495782</v>
      </c>
    </row>
    <row r="1658" customHeight="1" spans="1:6">
      <c r="A1658" s="231" t="s">
        <v>1107</v>
      </c>
      <c r="B1658" s="232" t="s">
        <v>1108</v>
      </c>
      <c r="C1658" s="233" t="s">
        <v>1437</v>
      </c>
      <c r="D1658" s="236" t="s">
        <v>1438</v>
      </c>
      <c r="E1658" s="235">
        <v>148735</v>
      </c>
      <c r="F1658" s="235">
        <v>148735</v>
      </c>
    </row>
    <row r="1659" customHeight="1" spans="1:6">
      <c r="A1659" s="231" t="s">
        <v>1109</v>
      </c>
      <c r="B1659" s="232" t="s">
        <v>1110</v>
      </c>
      <c r="C1659" s="233" t="s">
        <v>1437</v>
      </c>
      <c r="D1659" s="236" t="s">
        <v>1438</v>
      </c>
      <c r="E1659" s="235">
        <v>214245</v>
      </c>
      <c r="F1659" s="235">
        <v>214245</v>
      </c>
    </row>
    <row r="1660" customHeight="1" spans="1:6">
      <c r="A1660" s="231" t="s">
        <v>1111</v>
      </c>
      <c r="B1660" s="232" t="s">
        <v>1112</v>
      </c>
      <c r="C1660" s="233" t="s">
        <v>1437</v>
      </c>
      <c r="D1660" s="236" t="s">
        <v>1438</v>
      </c>
      <c r="E1660" s="235">
        <v>247891</v>
      </c>
      <c r="F1660" s="235">
        <v>247891</v>
      </c>
    </row>
    <row r="1661" customHeight="1" spans="1:6">
      <c r="A1661" s="231" t="s">
        <v>1115</v>
      </c>
      <c r="B1661" s="232" t="s">
        <v>1116</v>
      </c>
      <c r="C1661" s="233"/>
      <c r="D1661" s="236"/>
      <c r="E1661" s="235">
        <v>2991973</v>
      </c>
      <c r="F1661" s="235">
        <v>2991973</v>
      </c>
    </row>
    <row r="1662" customHeight="1" spans="1:6">
      <c r="A1662" s="231" t="s">
        <v>1117</v>
      </c>
      <c r="B1662" s="232" t="s">
        <v>1118</v>
      </c>
      <c r="C1662" s="233" t="s">
        <v>1437</v>
      </c>
      <c r="D1662" s="236" t="s">
        <v>1438</v>
      </c>
      <c r="E1662" s="235">
        <v>1196000</v>
      </c>
      <c r="F1662" s="235">
        <v>1196000</v>
      </c>
    </row>
    <row r="1663" customHeight="1" spans="1:6">
      <c r="A1663" s="231" t="s">
        <v>1119</v>
      </c>
      <c r="B1663" s="232" t="s">
        <v>1120</v>
      </c>
      <c r="C1663" s="233" t="s">
        <v>1437</v>
      </c>
      <c r="D1663" s="236" t="s">
        <v>1438</v>
      </c>
      <c r="E1663" s="235">
        <v>600000</v>
      </c>
      <c r="F1663" s="235">
        <v>600000</v>
      </c>
    </row>
    <row r="1664" customHeight="1" spans="1:6">
      <c r="A1664" s="231" t="s">
        <v>1224</v>
      </c>
      <c r="B1664" s="232" t="s">
        <v>1225</v>
      </c>
      <c r="C1664" s="233" t="s">
        <v>1437</v>
      </c>
      <c r="D1664" s="236" t="s">
        <v>1438</v>
      </c>
      <c r="E1664" s="235">
        <v>10000</v>
      </c>
      <c r="F1664" s="235">
        <v>10000</v>
      </c>
    </row>
    <row r="1665" customHeight="1" spans="1:6">
      <c r="A1665" s="231" t="s">
        <v>1149</v>
      </c>
      <c r="B1665" s="232" t="s">
        <v>1150</v>
      </c>
      <c r="C1665" s="233" t="s">
        <v>1437</v>
      </c>
      <c r="D1665" s="236" t="s">
        <v>1438</v>
      </c>
      <c r="E1665" s="235">
        <v>90000</v>
      </c>
      <c r="F1665" s="235">
        <v>90000</v>
      </c>
    </row>
    <row r="1666" customHeight="1" spans="1:6">
      <c r="A1666" s="231" t="s">
        <v>1151</v>
      </c>
      <c r="B1666" s="232" t="s">
        <v>1152</v>
      </c>
      <c r="C1666" s="233" t="s">
        <v>1437</v>
      </c>
      <c r="D1666" s="236" t="s">
        <v>1438</v>
      </c>
      <c r="E1666" s="235">
        <v>8000</v>
      </c>
      <c r="F1666" s="235">
        <v>8000</v>
      </c>
    </row>
    <row r="1667" customHeight="1" spans="1:6">
      <c r="A1667" s="231" t="s">
        <v>1142</v>
      </c>
      <c r="B1667" s="232" t="s">
        <v>1143</v>
      </c>
      <c r="C1667" s="233" t="s">
        <v>1437</v>
      </c>
      <c r="D1667" s="236" t="s">
        <v>1438</v>
      </c>
      <c r="E1667" s="235">
        <v>200000</v>
      </c>
      <c r="F1667" s="235">
        <v>200000</v>
      </c>
    </row>
    <row r="1668" customHeight="1" spans="1:6">
      <c r="A1668" s="231" t="s">
        <v>1238</v>
      </c>
      <c r="B1668" s="232" t="s">
        <v>1239</v>
      </c>
      <c r="C1668" s="233" t="s">
        <v>1437</v>
      </c>
      <c r="D1668" s="236" t="s">
        <v>1438</v>
      </c>
      <c r="E1668" s="235">
        <v>30000</v>
      </c>
      <c r="F1668" s="235">
        <v>30000</v>
      </c>
    </row>
    <row r="1669" customHeight="1" spans="1:6">
      <c r="A1669" s="231" t="s">
        <v>1123</v>
      </c>
      <c r="B1669" s="232" t="s">
        <v>1124</v>
      </c>
      <c r="C1669" s="233" t="s">
        <v>1437</v>
      </c>
      <c r="D1669" s="236" t="s">
        <v>1438</v>
      </c>
      <c r="E1669" s="235">
        <v>62000</v>
      </c>
      <c r="F1669" s="235">
        <v>62000</v>
      </c>
    </row>
    <row r="1670" customHeight="1" spans="1:6">
      <c r="A1670" s="231" t="s">
        <v>1204</v>
      </c>
      <c r="B1670" s="232" t="s">
        <v>1205</v>
      </c>
      <c r="C1670" s="233" t="s">
        <v>1437</v>
      </c>
      <c r="D1670" s="236" t="s">
        <v>1438</v>
      </c>
      <c r="E1670" s="235">
        <v>500000</v>
      </c>
      <c r="F1670" s="235">
        <v>500000</v>
      </c>
    </row>
    <row r="1671" customHeight="1" spans="1:6">
      <c r="A1671" s="231" t="s">
        <v>1125</v>
      </c>
      <c r="B1671" s="232" t="s">
        <v>1126</v>
      </c>
      <c r="C1671" s="233" t="s">
        <v>1437</v>
      </c>
      <c r="D1671" s="236" t="s">
        <v>1438</v>
      </c>
      <c r="E1671" s="235">
        <v>61973</v>
      </c>
      <c r="F1671" s="235">
        <v>61973</v>
      </c>
    </row>
    <row r="1672" customHeight="1" spans="1:6">
      <c r="A1672" s="231" t="s">
        <v>1129</v>
      </c>
      <c r="B1672" s="232" t="s">
        <v>1130</v>
      </c>
      <c r="C1672" s="233" t="s">
        <v>1437</v>
      </c>
      <c r="D1672" s="236" t="s">
        <v>1438</v>
      </c>
      <c r="E1672" s="235">
        <v>234000</v>
      </c>
      <c r="F1672" s="235">
        <v>234000</v>
      </c>
    </row>
    <row r="1673" customHeight="1" spans="1:6">
      <c r="A1673" s="231" t="s">
        <v>1131</v>
      </c>
      <c r="B1673" s="232" t="s">
        <v>1132</v>
      </c>
      <c r="C1673" s="233"/>
      <c r="D1673" s="236"/>
      <c r="E1673" s="235">
        <v>2128560</v>
      </c>
      <c r="F1673" s="235">
        <v>2128560</v>
      </c>
    </row>
    <row r="1674" customHeight="1" spans="1:6">
      <c r="A1674" s="231" t="s">
        <v>1135</v>
      </c>
      <c r="B1674" s="232" t="s">
        <v>1136</v>
      </c>
      <c r="C1674" s="233" t="s">
        <v>1437</v>
      </c>
      <c r="D1674" s="236" t="s">
        <v>1438</v>
      </c>
      <c r="E1674" s="235">
        <v>397080</v>
      </c>
      <c r="F1674" s="235">
        <v>397080</v>
      </c>
    </row>
    <row r="1675" customHeight="1" spans="1:6">
      <c r="A1675" s="231" t="s">
        <v>1180</v>
      </c>
      <c r="B1675" s="232" t="s">
        <v>1181</v>
      </c>
      <c r="C1675" s="233" t="s">
        <v>1437</v>
      </c>
      <c r="D1675" s="236" t="s">
        <v>1438</v>
      </c>
      <c r="E1675" s="235">
        <v>1731480</v>
      </c>
      <c r="F1675" s="235">
        <v>1731480</v>
      </c>
    </row>
    <row r="1676" customHeight="1" spans="1:6">
      <c r="A1676" s="231"/>
      <c r="B1676" s="232"/>
      <c r="C1676" s="233" t="s">
        <v>1439</v>
      </c>
      <c r="D1676" s="236"/>
      <c r="E1676" s="235">
        <v>9888334</v>
      </c>
      <c r="F1676" s="235">
        <v>9888334</v>
      </c>
    </row>
    <row r="1677" customHeight="1" spans="1:6">
      <c r="A1677" s="231" t="s">
        <v>1095</v>
      </c>
      <c r="B1677" s="232" t="s">
        <v>1096</v>
      </c>
      <c r="C1677" s="233"/>
      <c r="D1677" s="236"/>
      <c r="E1677" s="235">
        <v>3673798</v>
      </c>
      <c r="F1677" s="235">
        <v>3673798</v>
      </c>
    </row>
    <row r="1678" customHeight="1" spans="1:6">
      <c r="A1678" s="231" t="s">
        <v>1097</v>
      </c>
      <c r="B1678" s="232" t="s">
        <v>1098</v>
      </c>
      <c r="C1678" s="233" t="s">
        <v>1440</v>
      </c>
      <c r="D1678" s="236" t="s">
        <v>1441</v>
      </c>
      <c r="E1678" s="235">
        <v>1902204</v>
      </c>
      <c r="F1678" s="235">
        <v>1902204</v>
      </c>
    </row>
    <row r="1679" customHeight="1" spans="1:6">
      <c r="A1679" s="231" t="s">
        <v>1101</v>
      </c>
      <c r="B1679" s="232" t="s">
        <v>1102</v>
      </c>
      <c r="C1679" s="233" t="s">
        <v>1440</v>
      </c>
      <c r="D1679" s="236" t="s">
        <v>1441</v>
      </c>
      <c r="E1679" s="235">
        <v>275520</v>
      </c>
      <c r="F1679" s="235">
        <v>275520</v>
      </c>
    </row>
    <row r="1680" customHeight="1" spans="1:6">
      <c r="A1680" s="231" t="s">
        <v>1103</v>
      </c>
      <c r="B1680" s="232" t="s">
        <v>1104</v>
      </c>
      <c r="C1680" s="233" t="s">
        <v>1440</v>
      </c>
      <c r="D1680" s="236" t="s">
        <v>1441</v>
      </c>
      <c r="E1680" s="235">
        <v>73883</v>
      </c>
      <c r="F1680" s="235">
        <v>73883</v>
      </c>
    </row>
    <row r="1681" customHeight="1" spans="1:6">
      <c r="A1681" s="231" t="s">
        <v>1147</v>
      </c>
      <c r="B1681" s="232" t="s">
        <v>1148</v>
      </c>
      <c r="C1681" s="233" t="s">
        <v>1440</v>
      </c>
      <c r="D1681" s="236" t="s">
        <v>1441</v>
      </c>
      <c r="E1681" s="235">
        <v>314772</v>
      </c>
      <c r="F1681" s="235">
        <v>314772</v>
      </c>
    </row>
    <row r="1682" customHeight="1" spans="1:6">
      <c r="A1682" s="231" t="s">
        <v>1105</v>
      </c>
      <c r="B1682" s="232" t="s">
        <v>1106</v>
      </c>
      <c r="C1682" s="233" t="s">
        <v>1440</v>
      </c>
      <c r="D1682" s="236" t="s">
        <v>1441</v>
      </c>
      <c r="E1682" s="235">
        <v>498499</v>
      </c>
      <c r="F1682" s="235">
        <v>498499</v>
      </c>
    </row>
    <row r="1683" customHeight="1" spans="1:6">
      <c r="A1683" s="231" t="s">
        <v>1107</v>
      </c>
      <c r="B1683" s="232" t="s">
        <v>1108</v>
      </c>
      <c r="C1683" s="233" t="s">
        <v>1440</v>
      </c>
      <c r="D1683" s="236" t="s">
        <v>1441</v>
      </c>
      <c r="E1683" s="235">
        <v>149550</v>
      </c>
      <c r="F1683" s="235">
        <v>149550</v>
      </c>
    </row>
    <row r="1684" customHeight="1" spans="1:6">
      <c r="A1684" s="231" t="s">
        <v>1109</v>
      </c>
      <c r="B1684" s="232" t="s">
        <v>1110</v>
      </c>
      <c r="C1684" s="233" t="s">
        <v>1440</v>
      </c>
      <c r="D1684" s="236" t="s">
        <v>1441</v>
      </c>
      <c r="E1684" s="235">
        <v>210120</v>
      </c>
      <c r="F1684" s="235">
        <v>210120</v>
      </c>
    </row>
    <row r="1685" customHeight="1" spans="1:6">
      <c r="A1685" s="231" t="s">
        <v>1111</v>
      </c>
      <c r="B1685" s="232" t="s">
        <v>1112</v>
      </c>
      <c r="C1685" s="233" t="s">
        <v>1440</v>
      </c>
      <c r="D1685" s="236" t="s">
        <v>1441</v>
      </c>
      <c r="E1685" s="235">
        <v>249250</v>
      </c>
      <c r="F1685" s="235">
        <v>249250</v>
      </c>
    </row>
    <row r="1686" customHeight="1" spans="1:6">
      <c r="A1686" s="231" t="s">
        <v>1115</v>
      </c>
      <c r="B1686" s="232" t="s">
        <v>1116</v>
      </c>
      <c r="C1686" s="233"/>
      <c r="D1686" s="236"/>
      <c r="E1686" s="235">
        <v>3874512</v>
      </c>
      <c r="F1686" s="235">
        <v>3874512</v>
      </c>
    </row>
    <row r="1687" customHeight="1" spans="1:6">
      <c r="A1687" s="231" t="s">
        <v>1117</v>
      </c>
      <c r="B1687" s="232" t="s">
        <v>1118</v>
      </c>
      <c r="C1687" s="233" t="s">
        <v>1440</v>
      </c>
      <c r="D1687" s="236" t="s">
        <v>1441</v>
      </c>
      <c r="E1687" s="235">
        <v>822000</v>
      </c>
      <c r="F1687" s="235">
        <v>822000</v>
      </c>
    </row>
    <row r="1688" customHeight="1" spans="1:6">
      <c r="A1688" s="231" t="s">
        <v>1119</v>
      </c>
      <c r="B1688" s="232" t="s">
        <v>1120</v>
      </c>
      <c r="C1688" s="233" t="s">
        <v>1440</v>
      </c>
      <c r="D1688" s="236" t="s">
        <v>1441</v>
      </c>
      <c r="E1688" s="235">
        <v>600000</v>
      </c>
      <c r="F1688" s="235">
        <v>600000</v>
      </c>
    </row>
    <row r="1689" customHeight="1" spans="1:6">
      <c r="A1689" s="231" t="s">
        <v>1149</v>
      </c>
      <c r="B1689" s="232" t="s">
        <v>1150</v>
      </c>
      <c r="C1689" s="233" t="s">
        <v>1440</v>
      </c>
      <c r="D1689" s="236" t="s">
        <v>1441</v>
      </c>
      <c r="E1689" s="235">
        <v>100000</v>
      </c>
      <c r="F1689" s="235">
        <v>100000</v>
      </c>
    </row>
    <row r="1690" customHeight="1" spans="1:6">
      <c r="A1690" s="231" t="s">
        <v>1140</v>
      </c>
      <c r="B1690" s="232" t="s">
        <v>1141</v>
      </c>
      <c r="C1690" s="233" t="s">
        <v>1440</v>
      </c>
      <c r="D1690" s="236" t="s">
        <v>1441</v>
      </c>
      <c r="E1690" s="235">
        <v>150000</v>
      </c>
      <c r="F1690" s="235">
        <v>150000</v>
      </c>
    </row>
    <row r="1691" customHeight="1" spans="1:6">
      <c r="A1691" s="231" t="s">
        <v>1121</v>
      </c>
      <c r="B1691" s="232" t="s">
        <v>1122</v>
      </c>
      <c r="C1691" s="233" t="s">
        <v>1440</v>
      </c>
      <c r="D1691" s="236" t="s">
        <v>1441</v>
      </c>
      <c r="E1691" s="235">
        <v>20000</v>
      </c>
      <c r="F1691" s="235">
        <v>20000</v>
      </c>
    </row>
    <row r="1692" customHeight="1" spans="1:6">
      <c r="A1692" s="231" t="s">
        <v>1123</v>
      </c>
      <c r="B1692" s="232" t="s">
        <v>1124</v>
      </c>
      <c r="C1692" s="233" t="s">
        <v>1440</v>
      </c>
      <c r="D1692" s="236" t="s">
        <v>1441</v>
      </c>
      <c r="E1692" s="235">
        <v>30000</v>
      </c>
      <c r="F1692" s="235">
        <v>30000</v>
      </c>
    </row>
    <row r="1693" customHeight="1" spans="1:6">
      <c r="A1693" s="231" t="s">
        <v>1204</v>
      </c>
      <c r="B1693" s="232" t="s">
        <v>1205</v>
      </c>
      <c r="C1693" s="233" t="s">
        <v>1440</v>
      </c>
      <c r="D1693" s="236" t="s">
        <v>1441</v>
      </c>
      <c r="E1693" s="235">
        <v>840000</v>
      </c>
      <c r="F1693" s="235">
        <v>840000</v>
      </c>
    </row>
    <row r="1694" customHeight="1" spans="1:6">
      <c r="A1694" s="231" t="s">
        <v>1125</v>
      </c>
      <c r="B1694" s="232" t="s">
        <v>1126</v>
      </c>
      <c r="C1694" s="233" t="s">
        <v>1440</v>
      </c>
      <c r="D1694" s="236" t="s">
        <v>1441</v>
      </c>
      <c r="E1694" s="235">
        <v>62312</v>
      </c>
      <c r="F1694" s="235">
        <v>62312</v>
      </c>
    </row>
    <row r="1695" customHeight="1" spans="1:6">
      <c r="A1695" s="231" t="s">
        <v>1127</v>
      </c>
      <c r="B1695" s="232" t="s">
        <v>1128</v>
      </c>
      <c r="C1695" s="233" t="s">
        <v>1440</v>
      </c>
      <c r="D1695" s="236" t="s">
        <v>1441</v>
      </c>
      <c r="E1695" s="235">
        <v>40000</v>
      </c>
      <c r="F1695" s="235">
        <v>40000</v>
      </c>
    </row>
    <row r="1696" customHeight="1" spans="1:6">
      <c r="A1696" s="231" t="s">
        <v>1129</v>
      </c>
      <c r="B1696" s="232" t="s">
        <v>1130</v>
      </c>
      <c r="C1696" s="233" t="s">
        <v>1440</v>
      </c>
      <c r="D1696" s="236" t="s">
        <v>1441</v>
      </c>
      <c r="E1696" s="235">
        <v>250200</v>
      </c>
      <c r="F1696" s="235">
        <v>250200</v>
      </c>
    </row>
    <row r="1697" customHeight="1" spans="1:6">
      <c r="A1697" s="231" t="s">
        <v>1290</v>
      </c>
      <c r="B1697" s="232" t="s">
        <v>1291</v>
      </c>
      <c r="C1697" s="233" t="s">
        <v>1440</v>
      </c>
      <c r="D1697" s="236" t="s">
        <v>1441</v>
      </c>
      <c r="E1697" s="235">
        <v>960000</v>
      </c>
      <c r="F1697" s="235">
        <v>960000</v>
      </c>
    </row>
    <row r="1698" customHeight="1" spans="1:6">
      <c r="A1698" s="231" t="s">
        <v>1131</v>
      </c>
      <c r="B1698" s="232" t="s">
        <v>1132</v>
      </c>
      <c r="C1698" s="233"/>
      <c r="D1698" s="236"/>
      <c r="E1698" s="235">
        <v>2340024</v>
      </c>
      <c r="F1698" s="235">
        <v>2340024</v>
      </c>
    </row>
    <row r="1699" customHeight="1" spans="1:6">
      <c r="A1699" s="231" t="s">
        <v>1135</v>
      </c>
      <c r="B1699" s="232" t="s">
        <v>1136</v>
      </c>
      <c r="C1699" s="233" t="s">
        <v>1440</v>
      </c>
      <c r="D1699" s="236" t="s">
        <v>1441</v>
      </c>
      <c r="E1699" s="235">
        <v>2340024</v>
      </c>
      <c r="F1699" s="235">
        <v>2340024</v>
      </c>
    </row>
    <row r="1700" customHeight="1" spans="1:6">
      <c r="A1700" s="231"/>
      <c r="B1700" s="232"/>
      <c r="C1700" s="233" t="s">
        <v>1442</v>
      </c>
      <c r="D1700" s="236"/>
      <c r="E1700" s="235">
        <v>10357792</v>
      </c>
      <c r="F1700" s="235">
        <v>10357792</v>
      </c>
    </row>
    <row r="1701" customHeight="1" spans="1:6">
      <c r="A1701" s="231" t="s">
        <v>1095</v>
      </c>
      <c r="B1701" s="232" t="s">
        <v>1096</v>
      </c>
      <c r="C1701" s="233"/>
      <c r="D1701" s="236"/>
      <c r="E1701" s="235">
        <v>3632648</v>
      </c>
      <c r="F1701" s="235">
        <v>3632648</v>
      </c>
    </row>
    <row r="1702" customHeight="1" spans="1:6">
      <c r="A1702" s="231" t="s">
        <v>1097</v>
      </c>
      <c r="B1702" s="232" t="s">
        <v>1098</v>
      </c>
      <c r="C1702" s="233" t="s">
        <v>1443</v>
      </c>
      <c r="D1702" s="236" t="s">
        <v>1444</v>
      </c>
      <c r="E1702" s="235">
        <v>1843824</v>
      </c>
      <c r="F1702" s="235">
        <v>1843824</v>
      </c>
    </row>
    <row r="1703" customHeight="1" spans="1:6">
      <c r="A1703" s="231" t="s">
        <v>1101</v>
      </c>
      <c r="B1703" s="232" t="s">
        <v>1102</v>
      </c>
      <c r="C1703" s="233" t="s">
        <v>1443</v>
      </c>
      <c r="D1703" s="236" t="s">
        <v>1444</v>
      </c>
      <c r="E1703" s="235">
        <v>254760</v>
      </c>
      <c r="F1703" s="235">
        <v>254760</v>
      </c>
    </row>
    <row r="1704" customHeight="1" spans="1:6">
      <c r="A1704" s="231" t="s">
        <v>1103</v>
      </c>
      <c r="B1704" s="232" t="s">
        <v>1104</v>
      </c>
      <c r="C1704" s="233" t="s">
        <v>1443</v>
      </c>
      <c r="D1704" s="236" t="s">
        <v>1444</v>
      </c>
      <c r="E1704" s="235">
        <v>68384</v>
      </c>
      <c r="F1704" s="235">
        <v>68384</v>
      </c>
    </row>
    <row r="1705" customHeight="1" spans="1:6">
      <c r="A1705" s="231" t="s">
        <v>1147</v>
      </c>
      <c r="B1705" s="232" t="s">
        <v>1148</v>
      </c>
      <c r="C1705" s="233" t="s">
        <v>1443</v>
      </c>
      <c r="D1705" s="236" t="s">
        <v>1444</v>
      </c>
      <c r="E1705" s="235">
        <v>342072</v>
      </c>
      <c r="F1705" s="235">
        <v>342072</v>
      </c>
    </row>
    <row r="1706" customHeight="1" spans="1:6">
      <c r="A1706" s="231" t="s">
        <v>1105</v>
      </c>
      <c r="B1706" s="232" t="s">
        <v>1106</v>
      </c>
      <c r="C1706" s="233" t="s">
        <v>1443</v>
      </c>
      <c r="D1706" s="236" t="s">
        <v>1444</v>
      </c>
      <c r="E1706" s="235">
        <v>488131</v>
      </c>
      <c r="F1706" s="235">
        <v>488131</v>
      </c>
    </row>
    <row r="1707" customHeight="1" spans="1:6">
      <c r="A1707" s="231" t="s">
        <v>1107</v>
      </c>
      <c r="B1707" s="232" t="s">
        <v>1108</v>
      </c>
      <c r="C1707" s="233" t="s">
        <v>1443</v>
      </c>
      <c r="D1707" s="236" t="s">
        <v>1444</v>
      </c>
      <c r="E1707" s="235">
        <v>146439</v>
      </c>
      <c r="F1707" s="235">
        <v>146439</v>
      </c>
    </row>
    <row r="1708" customHeight="1" spans="1:6">
      <c r="A1708" s="231" t="s">
        <v>1109</v>
      </c>
      <c r="B1708" s="232" t="s">
        <v>1110</v>
      </c>
      <c r="C1708" s="233" t="s">
        <v>1443</v>
      </c>
      <c r="D1708" s="236" t="s">
        <v>1444</v>
      </c>
      <c r="E1708" s="235">
        <v>244971</v>
      </c>
      <c r="F1708" s="235">
        <v>244971</v>
      </c>
    </row>
    <row r="1709" customHeight="1" spans="1:6">
      <c r="A1709" s="231" t="s">
        <v>1111</v>
      </c>
      <c r="B1709" s="232" t="s">
        <v>1112</v>
      </c>
      <c r="C1709" s="233" t="s">
        <v>1443</v>
      </c>
      <c r="D1709" s="236" t="s">
        <v>1444</v>
      </c>
      <c r="E1709" s="235">
        <v>244066</v>
      </c>
      <c r="F1709" s="235">
        <v>244066</v>
      </c>
    </row>
    <row r="1710" customHeight="1" spans="1:6">
      <c r="A1710" s="231" t="s">
        <v>1115</v>
      </c>
      <c r="B1710" s="232" t="s">
        <v>1116</v>
      </c>
      <c r="C1710" s="233"/>
      <c r="D1710" s="236"/>
      <c r="E1710" s="235">
        <v>4412816</v>
      </c>
      <c r="F1710" s="235">
        <v>4412816</v>
      </c>
    </row>
    <row r="1711" customHeight="1" spans="1:6">
      <c r="A1711" s="231" t="s">
        <v>1117</v>
      </c>
      <c r="B1711" s="232" t="s">
        <v>1118</v>
      </c>
      <c r="C1711" s="233" t="s">
        <v>1443</v>
      </c>
      <c r="D1711" s="236" t="s">
        <v>1444</v>
      </c>
      <c r="E1711" s="235">
        <v>830000</v>
      </c>
      <c r="F1711" s="235">
        <v>830000</v>
      </c>
    </row>
    <row r="1712" customHeight="1" spans="1:6">
      <c r="A1712" s="231" t="s">
        <v>1119</v>
      </c>
      <c r="B1712" s="232" t="s">
        <v>1120</v>
      </c>
      <c r="C1712" s="233" t="s">
        <v>1443</v>
      </c>
      <c r="D1712" s="236" t="s">
        <v>1444</v>
      </c>
      <c r="E1712" s="235">
        <v>300000</v>
      </c>
      <c r="F1712" s="235">
        <v>300000</v>
      </c>
    </row>
    <row r="1713" customHeight="1" spans="1:6">
      <c r="A1713" s="231" t="s">
        <v>1149</v>
      </c>
      <c r="B1713" s="232" t="s">
        <v>1150</v>
      </c>
      <c r="C1713" s="233" t="s">
        <v>1443</v>
      </c>
      <c r="D1713" s="236" t="s">
        <v>1444</v>
      </c>
      <c r="E1713" s="235">
        <v>150000</v>
      </c>
      <c r="F1713" s="235">
        <v>150000</v>
      </c>
    </row>
    <row r="1714" customHeight="1" spans="1:6">
      <c r="A1714" s="231" t="s">
        <v>1151</v>
      </c>
      <c r="B1714" s="232" t="s">
        <v>1152</v>
      </c>
      <c r="C1714" s="233" t="s">
        <v>1443</v>
      </c>
      <c r="D1714" s="236" t="s">
        <v>1444</v>
      </c>
      <c r="E1714" s="235">
        <v>10000</v>
      </c>
      <c r="F1714" s="235">
        <v>10000</v>
      </c>
    </row>
    <row r="1715" customHeight="1" spans="1:6">
      <c r="A1715" s="231" t="s">
        <v>1140</v>
      </c>
      <c r="B1715" s="232" t="s">
        <v>1141</v>
      </c>
      <c r="C1715" s="233" t="s">
        <v>1443</v>
      </c>
      <c r="D1715" s="236" t="s">
        <v>1444</v>
      </c>
      <c r="E1715" s="235">
        <v>200000</v>
      </c>
      <c r="F1715" s="235">
        <v>200000</v>
      </c>
    </row>
    <row r="1716" customHeight="1" spans="1:6">
      <c r="A1716" s="231" t="s">
        <v>1142</v>
      </c>
      <c r="B1716" s="232" t="s">
        <v>1143</v>
      </c>
      <c r="C1716" s="233" t="s">
        <v>1443</v>
      </c>
      <c r="D1716" s="236" t="s">
        <v>1444</v>
      </c>
      <c r="E1716" s="235">
        <v>300000</v>
      </c>
      <c r="F1716" s="235">
        <v>300000</v>
      </c>
    </row>
    <row r="1717" customHeight="1" spans="1:6">
      <c r="A1717" s="231" t="s">
        <v>1121</v>
      </c>
      <c r="B1717" s="232" t="s">
        <v>1122</v>
      </c>
      <c r="C1717" s="233" t="s">
        <v>1443</v>
      </c>
      <c r="D1717" s="236" t="s">
        <v>1444</v>
      </c>
      <c r="E1717" s="235">
        <v>20000</v>
      </c>
      <c r="F1717" s="235">
        <v>20000</v>
      </c>
    </row>
    <row r="1718" customHeight="1" spans="1:6">
      <c r="A1718" s="231" t="s">
        <v>1123</v>
      </c>
      <c r="B1718" s="232" t="s">
        <v>1124</v>
      </c>
      <c r="C1718" s="233" t="s">
        <v>1443</v>
      </c>
      <c r="D1718" s="236" t="s">
        <v>1444</v>
      </c>
      <c r="E1718" s="235">
        <v>54000</v>
      </c>
      <c r="F1718" s="235">
        <v>54000</v>
      </c>
    </row>
    <row r="1719" customHeight="1" spans="1:6">
      <c r="A1719" s="231" t="s">
        <v>1178</v>
      </c>
      <c r="B1719" s="232" t="s">
        <v>1179</v>
      </c>
      <c r="C1719" s="233" t="s">
        <v>1443</v>
      </c>
      <c r="D1719" s="236" t="s">
        <v>1444</v>
      </c>
      <c r="E1719" s="235">
        <v>500000</v>
      </c>
      <c r="F1719" s="235">
        <v>500000</v>
      </c>
    </row>
    <row r="1720" customHeight="1" spans="1:6">
      <c r="A1720" s="231" t="s">
        <v>1204</v>
      </c>
      <c r="B1720" s="232" t="s">
        <v>1205</v>
      </c>
      <c r="C1720" s="233" t="s">
        <v>1443</v>
      </c>
      <c r="D1720" s="236" t="s">
        <v>1444</v>
      </c>
      <c r="E1720" s="235">
        <v>1100000</v>
      </c>
      <c r="F1720" s="235">
        <v>1100000</v>
      </c>
    </row>
    <row r="1721" customHeight="1" spans="1:6">
      <c r="A1721" s="231" t="s">
        <v>1125</v>
      </c>
      <c r="B1721" s="232" t="s">
        <v>1126</v>
      </c>
      <c r="C1721" s="233" t="s">
        <v>1443</v>
      </c>
      <c r="D1721" s="236" t="s">
        <v>1444</v>
      </c>
      <c r="E1721" s="235">
        <v>61016</v>
      </c>
      <c r="F1721" s="235">
        <v>61016</v>
      </c>
    </row>
    <row r="1722" customHeight="1" spans="1:6">
      <c r="A1722" s="231" t="s">
        <v>1127</v>
      </c>
      <c r="B1722" s="232" t="s">
        <v>1128</v>
      </c>
      <c r="C1722" s="233" t="s">
        <v>1443</v>
      </c>
      <c r="D1722" s="236" t="s">
        <v>1444</v>
      </c>
      <c r="E1722" s="235">
        <v>59000</v>
      </c>
      <c r="F1722" s="235">
        <v>59000</v>
      </c>
    </row>
    <row r="1723" customHeight="1" spans="1:6">
      <c r="A1723" s="231" t="s">
        <v>1129</v>
      </c>
      <c r="B1723" s="232" t="s">
        <v>1130</v>
      </c>
      <c r="C1723" s="233" t="s">
        <v>1443</v>
      </c>
      <c r="D1723" s="236" t="s">
        <v>1444</v>
      </c>
      <c r="E1723" s="235">
        <v>212800</v>
      </c>
      <c r="F1723" s="235">
        <v>212800</v>
      </c>
    </row>
    <row r="1724" customHeight="1" spans="1:6">
      <c r="A1724" s="231" t="s">
        <v>1290</v>
      </c>
      <c r="B1724" s="232" t="s">
        <v>1291</v>
      </c>
      <c r="C1724" s="233" t="s">
        <v>1443</v>
      </c>
      <c r="D1724" s="236" t="s">
        <v>1444</v>
      </c>
      <c r="E1724" s="235">
        <v>616000</v>
      </c>
      <c r="F1724" s="235">
        <v>616000</v>
      </c>
    </row>
    <row r="1725" customHeight="1" spans="1:6">
      <c r="A1725" s="231" t="s">
        <v>1131</v>
      </c>
      <c r="B1725" s="232" t="s">
        <v>1132</v>
      </c>
      <c r="C1725" s="233"/>
      <c r="D1725" s="236"/>
      <c r="E1725" s="235">
        <v>2312328</v>
      </c>
      <c r="F1725" s="235">
        <v>2312328</v>
      </c>
    </row>
    <row r="1726" customHeight="1" spans="1:6">
      <c r="A1726" s="231" t="s">
        <v>1135</v>
      </c>
      <c r="B1726" s="232" t="s">
        <v>1136</v>
      </c>
      <c r="C1726" s="233" t="s">
        <v>1443</v>
      </c>
      <c r="D1726" s="236" t="s">
        <v>1444</v>
      </c>
      <c r="E1726" s="235">
        <v>2312328</v>
      </c>
      <c r="F1726" s="235">
        <v>2312328</v>
      </c>
    </row>
    <row r="1727" customHeight="1" spans="1:6">
      <c r="A1727" s="231"/>
      <c r="B1727" s="232"/>
      <c r="C1727" s="233" t="s">
        <v>1445</v>
      </c>
      <c r="D1727" s="236"/>
      <c r="E1727" s="235">
        <v>10843995</v>
      </c>
      <c r="F1727" s="235">
        <v>10843995</v>
      </c>
    </row>
    <row r="1728" customHeight="1" spans="1:6">
      <c r="A1728" s="231" t="s">
        <v>1095</v>
      </c>
      <c r="B1728" s="232" t="s">
        <v>1096</v>
      </c>
      <c r="C1728" s="233"/>
      <c r="D1728" s="236"/>
      <c r="E1728" s="235">
        <v>4576986</v>
      </c>
      <c r="F1728" s="235">
        <v>4576986</v>
      </c>
    </row>
    <row r="1729" customHeight="1" spans="1:6">
      <c r="A1729" s="231" t="s">
        <v>1097</v>
      </c>
      <c r="B1729" s="232" t="s">
        <v>1098</v>
      </c>
      <c r="C1729" s="233" t="s">
        <v>1446</v>
      </c>
      <c r="D1729" s="236" t="s">
        <v>1447</v>
      </c>
      <c r="E1729" s="235">
        <v>2353308</v>
      </c>
      <c r="F1729" s="235">
        <v>2353308</v>
      </c>
    </row>
    <row r="1730" customHeight="1" spans="1:6">
      <c r="A1730" s="231" t="s">
        <v>1101</v>
      </c>
      <c r="B1730" s="232" t="s">
        <v>1102</v>
      </c>
      <c r="C1730" s="233" t="s">
        <v>1446</v>
      </c>
      <c r="D1730" s="236" t="s">
        <v>1447</v>
      </c>
      <c r="E1730" s="235">
        <v>350916</v>
      </c>
      <c r="F1730" s="235">
        <v>350916</v>
      </c>
    </row>
    <row r="1731" customHeight="1" spans="1:6">
      <c r="A1731" s="231" t="s">
        <v>1103</v>
      </c>
      <c r="B1731" s="232" t="s">
        <v>1104</v>
      </c>
      <c r="C1731" s="233" t="s">
        <v>1446</v>
      </c>
      <c r="D1731" s="236" t="s">
        <v>1447</v>
      </c>
      <c r="E1731" s="235">
        <v>98981</v>
      </c>
      <c r="F1731" s="235">
        <v>98981</v>
      </c>
    </row>
    <row r="1732" customHeight="1" spans="1:6">
      <c r="A1732" s="231" t="s">
        <v>1147</v>
      </c>
      <c r="B1732" s="232" t="s">
        <v>1148</v>
      </c>
      <c r="C1732" s="233" t="s">
        <v>1446</v>
      </c>
      <c r="D1732" s="236" t="s">
        <v>1447</v>
      </c>
      <c r="E1732" s="235">
        <v>397284</v>
      </c>
      <c r="F1732" s="235">
        <v>397284</v>
      </c>
    </row>
    <row r="1733" customHeight="1" spans="1:6">
      <c r="A1733" s="231" t="s">
        <v>1105</v>
      </c>
      <c r="B1733" s="232" t="s">
        <v>1106</v>
      </c>
      <c r="C1733" s="233" t="s">
        <v>1446</v>
      </c>
      <c r="D1733" s="236" t="s">
        <v>1447</v>
      </c>
      <c r="E1733" s="235">
        <v>620302</v>
      </c>
      <c r="F1733" s="235">
        <v>620302</v>
      </c>
    </row>
    <row r="1734" customHeight="1" spans="1:6">
      <c r="A1734" s="231" t="s">
        <v>1107</v>
      </c>
      <c r="B1734" s="232" t="s">
        <v>1108</v>
      </c>
      <c r="C1734" s="233" t="s">
        <v>1446</v>
      </c>
      <c r="D1734" s="236" t="s">
        <v>1447</v>
      </c>
      <c r="E1734" s="235">
        <v>186090</v>
      </c>
      <c r="F1734" s="235">
        <v>186090</v>
      </c>
    </row>
    <row r="1735" customHeight="1" spans="1:6">
      <c r="A1735" s="231" t="s">
        <v>1109</v>
      </c>
      <c r="B1735" s="232" t="s">
        <v>1110</v>
      </c>
      <c r="C1735" s="233" t="s">
        <v>1446</v>
      </c>
      <c r="D1735" s="236" t="s">
        <v>1447</v>
      </c>
      <c r="E1735" s="235">
        <v>259954</v>
      </c>
      <c r="F1735" s="235">
        <v>259954</v>
      </c>
    </row>
    <row r="1736" customHeight="1" spans="1:6">
      <c r="A1736" s="231" t="s">
        <v>1111</v>
      </c>
      <c r="B1736" s="232" t="s">
        <v>1112</v>
      </c>
      <c r="C1736" s="233" t="s">
        <v>1446</v>
      </c>
      <c r="D1736" s="236" t="s">
        <v>1447</v>
      </c>
      <c r="E1736" s="235">
        <v>310151</v>
      </c>
      <c r="F1736" s="235">
        <v>310151</v>
      </c>
    </row>
    <row r="1737" customHeight="1" spans="1:6">
      <c r="A1737" s="231" t="s">
        <v>1115</v>
      </c>
      <c r="B1737" s="232" t="s">
        <v>1116</v>
      </c>
      <c r="C1737" s="233"/>
      <c r="D1737" s="236"/>
      <c r="E1737" s="235">
        <v>3055138</v>
      </c>
      <c r="F1737" s="235">
        <v>3055138</v>
      </c>
    </row>
    <row r="1738" customHeight="1" spans="1:6">
      <c r="A1738" s="231" t="s">
        <v>1117</v>
      </c>
      <c r="B1738" s="232" t="s">
        <v>1118</v>
      </c>
      <c r="C1738" s="233" t="s">
        <v>1446</v>
      </c>
      <c r="D1738" s="236" t="s">
        <v>1447</v>
      </c>
      <c r="E1738" s="235">
        <v>1172400</v>
      </c>
      <c r="F1738" s="235">
        <v>1172400</v>
      </c>
    </row>
    <row r="1739" customHeight="1" spans="1:6">
      <c r="A1739" s="231" t="s">
        <v>1119</v>
      </c>
      <c r="B1739" s="232" t="s">
        <v>1120</v>
      </c>
      <c r="C1739" s="233" t="s">
        <v>1446</v>
      </c>
      <c r="D1739" s="236" t="s">
        <v>1447</v>
      </c>
      <c r="E1739" s="235">
        <v>550000</v>
      </c>
      <c r="F1739" s="235">
        <v>550000</v>
      </c>
    </row>
    <row r="1740" customHeight="1" spans="1:6">
      <c r="A1740" s="231" t="s">
        <v>1224</v>
      </c>
      <c r="B1740" s="232" t="s">
        <v>1225</v>
      </c>
      <c r="C1740" s="233" t="s">
        <v>1446</v>
      </c>
      <c r="D1740" s="236" t="s">
        <v>1447</v>
      </c>
      <c r="E1740" s="235">
        <v>40000</v>
      </c>
      <c r="F1740" s="235">
        <v>40000</v>
      </c>
    </row>
    <row r="1741" customHeight="1" spans="1:6">
      <c r="A1741" s="231" t="s">
        <v>1149</v>
      </c>
      <c r="B1741" s="232" t="s">
        <v>1150</v>
      </c>
      <c r="C1741" s="233" t="s">
        <v>1446</v>
      </c>
      <c r="D1741" s="236" t="s">
        <v>1447</v>
      </c>
      <c r="E1741" s="235">
        <v>200000</v>
      </c>
      <c r="F1741" s="235">
        <v>200000</v>
      </c>
    </row>
    <row r="1742" customHeight="1" spans="1:6">
      <c r="A1742" s="231" t="s">
        <v>1151</v>
      </c>
      <c r="B1742" s="232" t="s">
        <v>1152</v>
      </c>
      <c r="C1742" s="233" t="s">
        <v>1446</v>
      </c>
      <c r="D1742" s="236" t="s">
        <v>1447</v>
      </c>
      <c r="E1742" s="235">
        <v>60000</v>
      </c>
      <c r="F1742" s="235">
        <v>60000</v>
      </c>
    </row>
    <row r="1743" customHeight="1" spans="1:6">
      <c r="A1743" s="231" t="s">
        <v>1123</v>
      </c>
      <c r="B1743" s="232" t="s">
        <v>1124</v>
      </c>
      <c r="C1743" s="233" t="s">
        <v>1446</v>
      </c>
      <c r="D1743" s="236" t="s">
        <v>1447</v>
      </c>
      <c r="E1743" s="235">
        <v>30000</v>
      </c>
      <c r="F1743" s="235">
        <v>30000</v>
      </c>
    </row>
    <row r="1744" customHeight="1" spans="1:6">
      <c r="A1744" s="231" t="s">
        <v>1204</v>
      </c>
      <c r="B1744" s="232" t="s">
        <v>1205</v>
      </c>
      <c r="C1744" s="233" t="s">
        <v>1446</v>
      </c>
      <c r="D1744" s="236" t="s">
        <v>1447</v>
      </c>
      <c r="E1744" s="235">
        <v>621600</v>
      </c>
      <c r="F1744" s="235">
        <v>621600</v>
      </c>
    </row>
    <row r="1745" customHeight="1" spans="1:6">
      <c r="A1745" s="231" t="s">
        <v>1125</v>
      </c>
      <c r="B1745" s="232" t="s">
        <v>1126</v>
      </c>
      <c r="C1745" s="233" t="s">
        <v>1446</v>
      </c>
      <c r="D1745" s="236" t="s">
        <v>1447</v>
      </c>
      <c r="E1745" s="235">
        <v>77538</v>
      </c>
      <c r="F1745" s="235">
        <v>77538</v>
      </c>
    </row>
    <row r="1746" customHeight="1" spans="1:6">
      <c r="A1746" s="231" t="s">
        <v>1127</v>
      </c>
      <c r="B1746" s="232" t="s">
        <v>1128</v>
      </c>
      <c r="C1746" s="233" t="s">
        <v>1446</v>
      </c>
      <c r="D1746" s="236" t="s">
        <v>1447</v>
      </c>
      <c r="E1746" s="235">
        <v>60000</v>
      </c>
      <c r="F1746" s="235">
        <v>60000</v>
      </c>
    </row>
    <row r="1747" customHeight="1" spans="1:6">
      <c r="A1747" s="231" t="s">
        <v>1129</v>
      </c>
      <c r="B1747" s="232" t="s">
        <v>1130</v>
      </c>
      <c r="C1747" s="233" t="s">
        <v>1446</v>
      </c>
      <c r="D1747" s="236" t="s">
        <v>1447</v>
      </c>
      <c r="E1747" s="235">
        <v>243600</v>
      </c>
      <c r="F1747" s="235">
        <v>243600</v>
      </c>
    </row>
    <row r="1748" customHeight="1" spans="1:6">
      <c r="A1748" s="231" t="s">
        <v>1131</v>
      </c>
      <c r="B1748" s="232" t="s">
        <v>1132</v>
      </c>
      <c r="C1748" s="233"/>
      <c r="D1748" s="236"/>
      <c r="E1748" s="235">
        <v>3211871</v>
      </c>
      <c r="F1748" s="235">
        <v>3211871</v>
      </c>
    </row>
    <row r="1749" customHeight="1" spans="1:6">
      <c r="A1749" s="231" t="s">
        <v>1133</v>
      </c>
      <c r="B1749" s="232" t="s">
        <v>1134</v>
      </c>
      <c r="C1749" s="233" t="s">
        <v>1446</v>
      </c>
      <c r="D1749" s="236" t="s">
        <v>1447</v>
      </c>
      <c r="E1749" s="235">
        <v>238511</v>
      </c>
      <c r="F1749" s="235">
        <v>238511</v>
      </c>
    </row>
    <row r="1750" customHeight="1" spans="1:6">
      <c r="A1750" s="231" t="s">
        <v>1135</v>
      </c>
      <c r="B1750" s="232" t="s">
        <v>1136</v>
      </c>
      <c r="C1750" s="233" t="s">
        <v>1446</v>
      </c>
      <c r="D1750" s="236" t="s">
        <v>1447</v>
      </c>
      <c r="E1750" s="235">
        <v>2973360</v>
      </c>
      <c r="F1750" s="235">
        <v>2973360</v>
      </c>
    </row>
    <row r="1751" customHeight="1" spans="1:6">
      <c r="A1751" s="231"/>
      <c r="B1751" s="232"/>
      <c r="C1751" s="233" t="s">
        <v>1448</v>
      </c>
      <c r="D1751" s="236"/>
      <c r="E1751" s="235">
        <v>10042771</v>
      </c>
      <c r="F1751" s="235">
        <v>10042771</v>
      </c>
    </row>
    <row r="1752" customHeight="1" spans="1:6">
      <c r="A1752" s="231" t="s">
        <v>1095</v>
      </c>
      <c r="B1752" s="232" t="s">
        <v>1096</v>
      </c>
      <c r="C1752" s="233"/>
      <c r="D1752" s="236"/>
      <c r="E1752" s="235">
        <v>4044801</v>
      </c>
      <c r="F1752" s="235">
        <v>4044801</v>
      </c>
    </row>
    <row r="1753" customHeight="1" spans="1:6">
      <c r="A1753" s="231" t="s">
        <v>1097</v>
      </c>
      <c r="B1753" s="232" t="s">
        <v>1098</v>
      </c>
      <c r="C1753" s="233" t="s">
        <v>1449</v>
      </c>
      <c r="D1753" s="236" t="s">
        <v>1450</v>
      </c>
      <c r="E1753" s="235">
        <v>2060616</v>
      </c>
      <c r="F1753" s="235">
        <v>2060616</v>
      </c>
    </row>
    <row r="1754" customHeight="1" spans="1:6">
      <c r="A1754" s="231" t="s">
        <v>1101</v>
      </c>
      <c r="B1754" s="232" t="s">
        <v>1102</v>
      </c>
      <c r="C1754" s="233" t="s">
        <v>1449</v>
      </c>
      <c r="D1754" s="236" t="s">
        <v>1450</v>
      </c>
      <c r="E1754" s="235">
        <v>338916</v>
      </c>
      <c r="F1754" s="235">
        <v>338916</v>
      </c>
    </row>
    <row r="1755" customHeight="1" spans="1:6">
      <c r="A1755" s="231" t="s">
        <v>1103</v>
      </c>
      <c r="B1755" s="232" t="s">
        <v>1104</v>
      </c>
      <c r="C1755" s="233" t="s">
        <v>1449</v>
      </c>
      <c r="D1755" s="236" t="s">
        <v>1450</v>
      </c>
      <c r="E1755" s="235">
        <v>91543</v>
      </c>
      <c r="F1755" s="235">
        <v>91543</v>
      </c>
    </row>
    <row r="1756" customHeight="1" spans="1:6">
      <c r="A1756" s="231" t="s">
        <v>1147</v>
      </c>
      <c r="B1756" s="232" t="s">
        <v>1148</v>
      </c>
      <c r="C1756" s="233" t="s">
        <v>1449</v>
      </c>
      <c r="D1756" s="236" t="s">
        <v>1450</v>
      </c>
      <c r="E1756" s="235">
        <v>327924</v>
      </c>
      <c r="F1756" s="235">
        <v>327924</v>
      </c>
    </row>
    <row r="1757" customHeight="1" spans="1:6">
      <c r="A1757" s="231" t="s">
        <v>1105</v>
      </c>
      <c r="B1757" s="232" t="s">
        <v>1106</v>
      </c>
      <c r="C1757" s="233" t="s">
        <v>1449</v>
      </c>
      <c r="D1757" s="236" t="s">
        <v>1450</v>
      </c>
      <c r="E1757" s="235">
        <v>545491</v>
      </c>
      <c r="F1757" s="235">
        <v>545491</v>
      </c>
    </row>
    <row r="1758" customHeight="1" spans="1:6">
      <c r="A1758" s="231" t="s">
        <v>1107</v>
      </c>
      <c r="B1758" s="232" t="s">
        <v>1108</v>
      </c>
      <c r="C1758" s="233" t="s">
        <v>1449</v>
      </c>
      <c r="D1758" s="236" t="s">
        <v>1450</v>
      </c>
      <c r="E1758" s="235">
        <v>163647</v>
      </c>
      <c r="F1758" s="235">
        <v>163647</v>
      </c>
    </row>
    <row r="1759" customHeight="1" spans="1:6">
      <c r="A1759" s="231" t="s">
        <v>1109</v>
      </c>
      <c r="B1759" s="232" t="s">
        <v>1110</v>
      </c>
      <c r="C1759" s="233" t="s">
        <v>1449</v>
      </c>
      <c r="D1759" s="236" t="s">
        <v>1450</v>
      </c>
      <c r="E1759" s="235">
        <v>243918</v>
      </c>
      <c r="F1759" s="235">
        <v>243918</v>
      </c>
    </row>
    <row r="1760" customHeight="1" spans="1:6">
      <c r="A1760" s="231" t="s">
        <v>1111</v>
      </c>
      <c r="B1760" s="232" t="s">
        <v>1112</v>
      </c>
      <c r="C1760" s="233" t="s">
        <v>1449</v>
      </c>
      <c r="D1760" s="236" t="s">
        <v>1450</v>
      </c>
      <c r="E1760" s="235">
        <v>272746</v>
      </c>
      <c r="F1760" s="235">
        <v>272746</v>
      </c>
    </row>
    <row r="1761" customHeight="1" spans="1:6">
      <c r="A1761" s="231" t="s">
        <v>1115</v>
      </c>
      <c r="B1761" s="232" t="s">
        <v>1116</v>
      </c>
      <c r="C1761" s="233"/>
      <c r="D1761" s="236"/>
      <c r="E1761" s="235">
        <v>2923586</v>
      </c>
      <c r="F1761" s="235">
        <v>2923586</v>
      </c>
    </row>
    <row r="1762" customHeight="1" spans="1:6">
      <c r="A1762" s="231" t="s">
        <v>1117</v>
      </c>
      <c r="B1762" s="232" t="s">
        <v>1118</v>
      </c>
      <c r="C1762" s="233" t="s">
        <v>1449</v>
      </c>
      <c r="D1762" s="236" t="s">
        <v>1450</v>
      </c>
      <c r="E1762" s="235">
        <v>586000</v>
      </c>
      <c r="F1762" s="235">
        <v>586000</v>
      </c>
    </row>
    <row r="1763" customHeight="1" spans="1:6">
      <c r="A1763" s="231" t="s">
        <v>1119</v>
      </c>
      <c r="B1763" s="232" t="s">
        <v>1120</v>
      </c>
      <c r="C1763" s="233" t="s">
        <v>1449</v>
      </c>
      <c r="D1763" s="236" t="s">
        <v>1450</v>
      </c>
      <c r="E1763" s="235">
        <v>100000</v>
      </c>
      <c r="F1763" s="235">
        <v>100000</v>
      </c>
    </row>
    <row r="1764" customHeight="1" spans="1:6">
      <c r="A1764" s="231" t="s">
        <v>1191</v>
      </c>
      <c r="B1764" s="232" t="s">
        <v>1192</v>
      </c>
      <c r="C1764" s="233" t="s">
        <v>1449</v>
      </c>
      <c r="D1764" s="236" t="s">
        <v>1450</v>
      </c>
      <c r="E1764" s="235">
        <v>2000</v>
      </c>
      <c r="F1764" s="235">
        <v>2000</v>
      </c>
    </row>
    <row r="1765" customHeight="1" spans="1:6">
      <c r="A1765" s="231" t="s">
        <v>1149</v>
      </c>
      <c r="B1765" s="232" t="s">
        <v>1150</v>
      </c>
      <c r="C1765" s="233" t="s">
        <v>1449</v>
      </c>
      <c r="D1765" s="236" t="s">
        <v>1450</v>
      </c>
      <c r="E1765" s="235">
        <v>44000</v>
      </c>
      <c r="F1765" s="235">
        <v>44000</v>
      </c>
    </row>
    <row r="1766" customHeight="1" spans="1:6">
      <c r="A1766" s="231" t="s">
        <v>1151</v>
      </c>
      <c r="B1766" s="232" t="s">
        <v>1152</v>
      </c>
      <c r="C1766" s="233" t="s">
        <v>1449</v>
      </c>
      <c r="D1766" s="236" t="s">
        <v>1450</v>
      </c>
      <c r="E1766" s="235">
        <v>10000</v>
      </c>
      <c r="F1766" s="235">
        <v>10000</v>
      </c>
    </row>
    <row r="1767" customHeight="1" spans="1:6">
      <c r="A1767" s="231" t="s">
        <v>1140</v>
      </c>
      <c r="B1767" s="232" t="s">
        <v>1141</v>
      </c>
      <c r="C1767" s="233" t="s">
        <v>1449</v>
      </c>
      <c r="D1767" s="236" t="s">
        <v>1450</v>
      </c>
      <c r="E1767" s="235">
        <v>38000</v>
      </c>
      <c r="F1767" s="235">
        <v>38000</v>
      </c>
    </row>
    <row r="1768" customHeight="1" spans="1:6">
      <c r="A1768" s="231" t="s">
        <v>1142</v>
      </c>
      <c r="B1768" s="232" t="s">
        <v>1143</v>
      </c>
      <c r="C1768" s="233" t="s">
        <v>1449</v>
      </c>
      <c r="D1768" s="236" t="s">
        <v>1450</v>
      </c>
      <c r="E1768" s="235">
        <v>100000</v>
      </c>
      <c r="F1768" s="235">
        <v>100000</v>
      </c>
    </row>
    <row r="1769" customHeight="1" spans="1:6">
      <c r="A1769" s="231" t="s">
        <v>1123</v>
      </c>
      <c r="B1769" s="232" t="s">
        <v>1124</v>
      </c>
      <c r="C1769" s="233" t="s">
        <v>1449</v>
      </c>
      <c r="D1769" s="236" t="s">
        <v>1450</v>
      </c>
      <c r="E1769" s="235">
        <v>75000</v>
      </c>
      <c r="F1769" s="235">
        <v>75000</v>
      </c>
    </row>
    <row r="1770" customHeight="1" spans="1:6">
      <c r="A1770" s="231" t="s">
        <v>1204</v>
      </c>
      <c r="B1770" s="232" t="s">
        <v>1205</v>
      </c>
      <c r="C1770" s="233" t="s">
        <v>1449</v>
      </c>
      <c r="D1770" s="236" t="s">
        <v>1450</v>
      </c>
      <c r="E1770" s="235">
        <v>100000</v>
      </c>
      <c r="F1770" s="235">
        <v>100000</v>
      </c>
    </row>
    <row r="1771" customHeight="1" spans="1:6">
      <c r="A1771" s="231" t="s">
        <v>1337</v>
      </c>
      <c r="B1771" s="232" t="s">
        <v>1338</v>
      </c>
      <c r="C1771" s="233" t="s">
        <v>1449</v>
      </c>
      <c r="D1771" s="236" t="s">
        <v>1450</v>
      </c>
      <c r="E1771" s="235">
        <v>10000</v>
      </c>
      <c r="F1771" s="235">
        <v>10000</v>
      </c>
    </row>
    <row r="1772" customHeight="1" spans="1:6">
      <c r="A1772" s="231" t="s">
        <v>1125</v>
      </c>
      <c r="B1772" s="232" t="s">
        <v>1126</v>
      </c>
      <c r="C1772" s="233" t="s">
        <v>1449</v>
      </c>
      <c r="D1772" s="236" t="s">
        <v>1450</v>
      </c>
      <c r="E1772" s="235">
        <v>68186</v>
      </c>
      <c r="F1772" s="235">
        <v>68186</v>
      </c>
    </row>
    <row r="1773" customHeight="1" spans="1:6">
      <c r="A1773" s="231" t="s">
        <v>1127</v>
      </c>
      <c r="B1773" s="232" t="s">
        <v>1128</v>
      </c>
      <c r="C1773" s="233" t="s">
        <v>1449</v>
      </c>
      <c r="D1773" s="236" t="s">
        <v>1450</v>
      </c>
      <c r="E1773" s="235">
        <v>65000</v>
      </c>
      <c r="F1773" s="235">
        <v>65000</v>
      </c>
    </row>
    <row r="1774" customHeight="1" spans="1:6">
      <c r="A1774" s="231" t="s">
        <v>1129</v>
      </c>
      <c r="B1774" s="232" t="s">
        <v>1130</v>
      </c>
      <c r="C1774" s="233" t="s">
        <v>1449</v>
      </c>
      <c r="D1774" s="236" t="s">
        <v>1450</v>
      </c>
      <c r="E1774" s="235">
        <v>289400</v>
      </c>
      <c r="F1774" s="235">
        <v>289400</v>
      </c>
    </row>
    <row r="1775" customHeight="1" spans="1:6">
      <c r="A1775" s="231" t="s">
        <v>1290</v>
      </c>
      <c r="B1775" s="232" t="s">
        <v>1291</v>
      </c>
      <c r="C1775" s="233" t="s">
        <v>1449</v>
      </c>
      <c r="D1775" s="236" t="s">
        <v>1450</v>
      </c>
      <c r="E1775" s="235">
        <v>1436000</v>
      </c>
      <c r="F1775" s="235">
        <v>1436000</v>
      </c>
    </row>
    <row r="1776" customHeight="1" spans="1:6">
      <c r="A1776" s="231" t="s">
        <v>1131</v>
      </c>
      <c r="B1776" s="232" t="s">
        <v>1132</v>
      </c>
      <c r="C1776" s="233"/>
      <c r="D1776" s="236"/>
      <c r="E1776" s="235">
        <v>2914384</v>
      </c>
      <c r="F1776" s="235">
        <v>2914384</v>
      </c>
    </row>
    <row r="1777" customHeight="1" spans="1:6">
      <c r="A1777" s="231" t="s">
        <v>1135</v>
      </c>
      <c r="B1777" s="232" t="s">
        <v>1136</v>
      </c>
      <c r="C1777" s="233" t="s">
        <v>1449</v>
      </c>
      <c r="D1777" s="236" t="s">
        <v>1450</v>
      </c>
      <c r="E1777" s="235">
        <v>2914384</v>
      </c>
      <c r="F1777" s="235">
        <v>2914384</v>
      </c>
    </row>
    <row r="1778" customHeight="1" spans="1:6">
      <c r="A1778" s="231" t="s">
        <v>1341</v>
      </c>
      <c r="B1778" s="232" t="s">
        <v>1342</v>
      </c>
      <c r="C1778" s="233"/>
      <c r="D1778" s="236"/>
      <c r="E1778" s="235">
        <v>160000</v>
      </c>
      <c r="F1778" s="235">
        <v>160000</v>
      </c>
    </row>
    <row r="1779" customHeight="1" spans="1:6">
      <c r="A1779" s="231" t="s">
        <v>1343</v>
      </c>
      <c r="B1779" s="232" t="s">
        <v>1344</v>
      </c>
      <c r="C1779" s="233" t="s">
        <v>1449</v>
      </c>
      <c r="D1779" s="236" t="s">
        <v>1450</v>
      </c>
      <c r="E1779" s="235">
        <v>150000</v>
      </c>
      <c r="F1779" s="235">
        <v>150000</v>
      </c>
    </row>
    <row r="1780" customHeight="1" spans="1:6">
      <c r="A1780" s="231" t="s">
        <v>1451</v>
      </c>
      <c r="B1780" s="232" t="s">
        <v>1452</v>
      </c>
      <c r="C1780" s="233" t="s">
        <v>1449</v>
      </c>
      <c r="D1780" s="236" t="s">
        <v>1450</v>
      </c>
      <c r="E1780" s="235">
        <v>10000</v>
      </c>
      <c r="F1780" s="235">
        <v>10000</v>
      </c>
    </row>
    <row r="1781" customHeight="1" spans="1:6">
      <c r="A1781" s="231"/>
      <c r="B1781" s="232"/>
      <c r="C1781" s="233" t="s">
        <v>1453</v>
      </c>
      <c r="D1781" s="236"/>
      <c r="E1781" s="235">
        <v>7470798</v>
      </c>
      <c r="F1781" s="235">
        <v>7470798</v>
      </c>
    </row>
    <row r="1782" customHeight="1" spans="1:6">
      <c r="A1782" s="231" t="s">
        <v>1095</v>
      </c>
      <c r="B1782" s="232" t="s">
        <v>1096</v>
      </c>
      <c r="C1782" s="233"/>
      <c r="D1782" s="236"/>
      <c r="E1782" s="235">
        <v>3950510</v>
      </c>
      <c r="F1782" s="235">
        <v>3950510</v>
      </c>
    </row>
    <row r="1783" customHeight="1" spans="1:6">
      <c r="A1783" s="231" t="s">
        <v>1097</v>
      </c>
      <c r="B1783" s="232" t="s">
        <v>1098</v>
      </c>
      <c r="C1783" s="233" t="s">
        <v>1454</v>
      </c>
      <c r="D1783" s="236" t="s">
        <v>1455</v>
      </c>
      <c r="E1783" s="235">
        <v>2023944</v>
      </c>
      <c r="F1783" s="235">
        <v>2023944</v>
      </c>
    </row>
    <row r="1784" customHeight="1" spans="1:6">
      <c r="A1784" s="231" t="s">
        <v>1101</v>
      </c>
      <c r="B1784" s="232" t="s">
        <v>1102</v>
      </c>
      <c r="C1784" s="233" t="s">
        <v>1454</v>
      </c>
      <c r="D1784" s="236" t="s">
        <v>1455</v>
      </c>
      <c r="E1784" s="235">
        <v>277932</v>
      </c>
      <c r="F1784" s="235">
        <v>277932</v>
      </c>
    </row>
    <row r="1785" customHeight="1" spans="1:6">
      <c r="A1785" s="231" t="s">
        <v>1103</v>
      </c>
      <c r="B1785" s="232" t="s">
        <v>1104</v>
      </c>
      <c r="C1785" s="233" t="s">
        <v>1454</v>
      </c>
      <c r="D1785" s="236" t="s">
        <v>1455</v>
      </c>
      <c r="E1785" s="235">
        <v>73178</v>
      </c>
      <c r="F1785" s="235">
        <v>73178</v>
      </c>
    </row>
    <row r="1786" customHeight="1" spans="1:6">
      <c r="A1786" s="231" t="s">
        <v>1147</v>
      </c>
      <c r="B1786" s="232" t="s">
        <v>1148</v>
      </c>
      <c r="C1786" s="233" t="s">
        <v>1454</v>
      </c>
      <c r="D1786" s="236" t="s">
        <v>1455</v>
      </c>
      <c r="E1786" s="235">
        <v>376524</v>
      </c>
      <c r="F1786" s="235">
        <v>376524</v>
      </c>
    </row>
    <row r="1787" customHeight="1" spans="1:6">
      <c r="A1787" s="231" t="s">
        <v>1105</v>
      </c>
      <c r="B1787" s="232" t="s">
        <v>1106</v>
      </c>
      <c r="C1787" s="233" t="s">
        <v>1454</v>
      </c>
      <c r="D1787" s="236" t="s">
        <v>1455</v>
      </c>
      <c r="E1787" s="235">
        <v>535680</v>
      </c>
      <c r="F1787" s="235">
        <v>535680</v>
      </c>
    </row>
    <row r="1788" customHeight="1" spans="1:6">
      <c r="A1788" s="231" t="s">
        <v>1107</v>
      </c>
      <c r="B1788" s="232" t="s">
        <v>1108</v>
      </c>
      <c r="C1788" s="233" t="s">
        <v>1454</v>
      </c>
      <c r="D1788" s="236" t="s">
        <v>1455</v>
      </c>
      <c r="E1788" s="235">
        <v>160704</v>
      </c>
      <c r="F1788" s="235">
        <v>160704</v>
      </c>
    </row>
    <row r="1789" customHeight="1" spans="1:6">
      <c r="A1789" s="231" t="s">
        <v>1109</v>
      </c>
      <c r="B1789" s="232" t="s">
        <v>1110</v>
      </c>
      <c r="C1789" s="233" t="s">
        <v>1454</v>
      </c>
      <c r="D1789" s="236" t="s">
        <v>1455</v>
      </c>
      <c r="E1789" s="235">
        <v>234708</v>
      </c>
      <c r="F1789" s="235">
        <v>234708</v>
      </c>
    </row>
    <row r="1790" customHeight="1" spans="1:6">
      <c r="A1790" s="231" t="s">
        <v>1111</v>
      </c>
      <c r="B1790" s="232" t="s">
        <v>1112</v>
      </c>
      <c r="C1790" s="233" t="s">
        <v>1454</v>
      </c>
      <c r="D1790" s="236" t="s">
        <v>1455</v>
      </c>
      <c r="E1790" s="235">
        <v>267840</v>
      </c>
      <c r="F1790" s="235">
        <v>267840</v>
      </c>
    </row>
    <row r="1791" customHeight="1" spans="1:6">
      <c r="A1791" s="231" t="s">
        <v>1115</v>
      </c>
      <c r="B1791" s="232" t="s">
        <v>1116</v>
      </c>
      <c r="C1791" s="233"/>
      <c r="D1791" s="236"/>
      <c r="E1791" s="235">
        <v>1760560</v>
      </c>
      <c r="F1791" s="235">
        <v>1760560</v>
      </c>
    </row>
    <row r="1792" customHeight="1" spans="1:6">
      <c r="A1792" s="231" t="s">
        <v>1117</v>
      </c>
      <c r="B1792" s="232" t="s">
        <v>1118</v>
      </c>
      <c r="C1792" s="233" t="s">
        <v>1454</v>
      </c>
      <c r="D1792" s="236" t="s">
        <v>1455</v>
      </c>
      <c r="E1792" s="235">
        <v>669000</v>
      </c>
      <c r="F1792" s="235">
        <v>669000</v>
      </c>
    </row>
    <row r="1793" customHeight="1" spans="1:6">
      <c r="A1793" s="231" t="s">
        <v>1119</v>
      </c>
      <c r="B1793" s="232" t="s">
        <v>1120</v>
      </c>
      <c r="C1793" s="233" t="s">
        <v>1454</v>
      </c>
      <c r="D1793" s="236" t="s">
        <v>1455</v>
      </c>
      <c r="E1793" s="235">
        <v>230000</v>
      </c>
      <c r="F1793" s="235">
        <v>230000</v>
      </c>
    </row>
    <row r="1794" customHeight="1" spans="1:6">
      <c r="A1794" s="231" t="s">
        <v>1149</v>
      </c>
      <c r="B1794" s="232" t="s">
        <v>1150</v>
      </c>
      <c r="C1794" s="233" t="s">
        <v>1454</v>
      </c>
      <c r="D1794" s="236" t="s">
        <v>1455</v>
      </c>
      <c r="E1794" s="235">
        <v>90000</v>
      </c>
      <c r="F1794" s="235">
        <v>90000</v>
      </c>
    </row>
    <row r="1795" customHeight="1" spans="1:6">
      <c r="A1795" s="231" t="s">
        <v>1151</v>
      </c>
      <c r="B1795" s="232" t="s">
        <v>1152</v>
      </c>
      <c r="C1795" s="233" t="s">
        <v>1454</v>
      </c>
      <c r="D1795" s="236" t="s">
        <v>1455</v>
      </c>
      <c r="E1795" s="235">
        <v>25000</v>
      </c>
      <c r="F1795" s="235">
        <v>25000</v>
      </c>
    </row>
    <row r="1796" customHeight="1" spans="1:6">
      <c r="A1796" s="231" t="s">
        <v>1140</v>
      </c>
      <c r="B1796" s="232" t="s">
        <v>1141</v>
      </c>
      <c r="C1796" s="233" t="s">
        <v>1454</v>
      </c>
      <c r="D1796" s="236" t="s">
        <v>1455</v>
      </c>
      <c r="E1796" s="235">
        <v>80000</v>
      </c>
      <c r="F1796" s="235">
        <v>80000</v>
      </c>
    </row>
    <row r="1797" customHeight="1" spans="1:6">
      <c r="A1797" s="231" t="s">
        <v>1142</v>
      </c>
      <c r="B1797" s="232" t="s">
        <v>1143</v>
      </c>
      <c r="C1797" s="233" t="s">
        <v>1454</v>
      </c>
      <c r="D1797" s="236" t="s">
        <v>1455</v>
      </c>
      <c r="E1797" s="235">
        <v>80000</v>
      </c>
      <c r="F1797" s="235">
        <v>80000</v>
      </c>
    </row>
    <row r="1798" customHeight="1" spans="1:6">
      <c r="A1798" s="231" t="s">
        <v>1123</v>
      </c>
      <c r="B1798" s="232" t="s">
        <v>1124</v>
      </c>
      <c r="C1798" s="233" t="s">
        <v>1454</v>
      </c>
      <c r="D1798" s="236" t="s">
        <v>1455</v>
      </c>
      <c r="E1798" s="235">
        <v>51000</v>
      </c>
      <c r="F1798" s="235">
        <v>51000</v>
      </c>
    </row>
    <row r="1799" customHeight="1" spans="1:6">
      <c r="A1799" s="231" t="s">
        <v>1204</v>
      </c>
      <c r="B1799" s="232" t="s">
        <v>1205</v>
      </c>
      <c r="C1799" s="233" t="s">
        <v>1454</v>
      </c>
      <c r="D1799" s="236" t="s">
        <v>1455</v>
      </c>
      <c r="E1799" s="235">
        <v>203000</v>
      </c>
      <c r="F1799" s="235">
        <v>203000</v>
      </c>
    </row>
    <row r="1800" customHeight="1" spans="1:6">
      <c r="A1800" s="231" t="s">
        <v>1125</v>
      </c>
      <c r="B1800" s="232" t="s">
        <v>1126</v>
      </c>
      <c r="C1800" s="233" t="s">
        <v>1454</v>
      </c>
      <c r="D1800" s="236" t="s">
        <v>1455</v>
      </c>
      <c r="E1800" s="235">
        <v>66960</v>
      </c>
      <c r="F1800" s="235">
        <v>66960</v>
      </c>
    </row>
    <row r="1801" customHeight="1" spans="1:6">
      <c r="A1801" s="231" t="s">
        <v>1127</v>
      </c>
      <c r="B1801" s="232" t="s">
        <v>1128</v>
      </c>
      <c r="C1801" s="233" t="s">
        <v>1454</v>
      </c>
      <c r="D1801" s="236" t="s">
        <v>1455</v>
      </c>
      <c r="E1801" s="235">
        <v>70000</v>
      </c>
      <c r="F1801" s="235">
        <v>70000</v>
      </c>
    </row>
    <row r="1802" customHeight="1" spans="1:6">
      <c r="A1802" s="231" t="s">
        <v>1129</v>
      </c>
      <c r="B1802" s="232" t="s">
        <v>1130</v>
      </c>
      <c r="C1802" s="233" t="s">
        <v>1454</v>
      </c>
      <c r="D1802" s="236" t="s">
        <v>1455</v>
      </c>
      <c r="E1802" s="235">
        <v>195600</v>
      </c>
      <c r="F1802" s="235">
        <v>195600</v>
      </c>
    </row>
    <row r="1803" customHeight="1" spans="1:6">
      <c r="A1803" s="231" t="s">
        <v>1131</v>
      </c>
      <c r="B1803" s="232" t="s">
        <v>1132</v>
      </c>
      <c r="C1803" s="233"/>
      <c r="D1803" s="236"/>
      <c r="E1803" s="235">
        <v>1759728</v>
      </c>
      <c r="F1803" s="235">
        <v>1759728</v>
      </c>
    </row>
    <row r="1804" customHeight="1" spans="1:6">
      <c r="A1804" s="231" t="s">
        <v>1135</v>
      </c>
      <c r="B1804" s="232" t="s">
        <v>1136</v>
      </c>
      <c r="C1804" s="233" t="s">
        <v>1454</v>
      </c>
      <c r="D1804" s="236" t="s">
        <v>1455</v>
      </c>
      <c r="E1804" s="235">
        <v>1759728</v>
      </c>
      <c r="F1804" s="235">
        <v>1759728</v>
      </c>
    </row>
    <row r="1805" customHeight="1" spans="1:6">
      <c r="A1805" s="231"/>
      <c r="B1805" s="232"/>
      <c r="C1805" s="233" t="s">
        <v>1456</v>
      </c>
      <c r="D1805" s="236"/>
      <c r="E1805" s="235">
        <v>9556513</v>
      </c>
      <c r="F1805" s="235">
        <v>9556513</v>
      </c>
    </row>
    <row r="1806" customHeight="1" spans="1:6">
      <c r="A1806" s="231" t="s">
        <v>1095</v>
      </c>
      <c r="B1806" s="232" t="s">
        <v>1096</v>
      </c>
      <c r="C1806" s="233"/>
      <c r="D1806" s="236"/>
      <c r="E1806" s="235">
        <v>4238196</v>
      </c>
      <c r="F1806" s="235">
        <v>4238196</v>
      </c>
    </row>
    <row r="1807" customHeight="1" spans="1:6">
      <c r="A1807" s="231" t="s">
        <v>1097</v>
      </c>
      <c r="B1807" s="232" t="s">
        <v>1098</v>
      </c>
      <c r="C1807" s="233" t="s">
        <v>1457</v>
      </c>
      <c r="D1807" s="236" t="s">
        <v>1458</v>
      </c>
      <c r="E1807" s="235">
        <v>2195904</v>
      </c>
      <c r="F1807" s="235">
        <v>2195904</v>
      </c>
    </row>
    <row r="1808" customHeight="1" spans="1:6">
      <c r="A1808" s="231" t="s">
        <v>1101</v>
      </c>
      <c r="B1808" s="232" t="s">
        <v>1102</v>
      </c>
      <c r="C1808" s="233" t="s">
        <v>1457</v>
      </c>
      <c r="D1808" s="236" t="s">
        <v>1458</v>
      </c>
      <c r="E1808" s="235">
        <v>326628</v>
      </c>
      <c r="F1808" s="235">
        <v>326628</v>
      </c>
    </row>
    <row r="1809" customHeight="1" spans="1:6">
      <c r="A1809" s="231" t="s">
        <v>1103</v>
      </c>
      <c r="B1809" s="232" t="s">
        <v>1104</v>
      </c>
      <c r="C1809" s="233" t="s">
        <v>1457</v>
      </c>
      <c r="D1809" s="236" t="s">
        <v>1458</v>
      </c>
      <c r="E1809" s="235">
        <v>93780</v>
      </c>
      <c r="F1809" s="235">
        <v>93780</v>
      </c>
    </row>
    <row r="1810" customHeight="1" spans="1:6">
      <c r="A1810" s="231" t="s">
        <v>1147</v>
      </c>
      <c r="B1810" s="232" t="s">
        <v>1148</v>
      </c>
      <c r="C1810" s="233" t="s">
        <v>1457</v>
      </c>
      <c r="D1810" s="236" t="s">
        <v>1458</v>
      </c>
      <c r="E1810" s="235">
        <v>353412</v>
      </c>
      <c r="F1810" s="235">
        <v>353412</v>
      </c>
    </row>
    <row r="1811" customHeight="1" spans="1:6">
      <c r="A1811" s="231" t="s">
        <v>1105</v>
      </c>
      <c r="B1811" s="232" t="s">
        <v>1106</v>
      </c>
      <c r="C1811" s="233" t="s">
        <v>1457</v>
      </c>
      <c r="D1811" s="236" t="s">
        <v>1458</v>
      </c>
      <c r="E1811" s="235">
        <v>575189</v>
      </c>
      <c r="F1811" s="235">
        <v>575189</v>
      </c>
    </row>
    <row r="1812" customHeight="1" spans="1:6">
      <c r="A1812" s="231" t="s">
        <v>1107</v>
      </c>
      <c r="B1812" s="232" t="s">
        <v>1108</v>
      </c>
      <c r="C1812" s="233" t="s">
        <v>1457</v>
      </c>
      <c r="D1812" s="236" t="s">
        <v>1458</v>
      </c>
      <c r="E1812" s="235">
        <v>172557</v>
      </c>
      <c r="F1812" s="235">
        <v>172557</v>
      </c>
    </row>
    <row r="1813" customHeight="1" spans="1:6">
      <c r="A1813" s="231" t="s">
        <v>1109</v>
      </c>
      <c r="B1813" s="232" t="s">
        <v>1110</v>
      </c>
      <c r="C1813" s="233" t="s">
        <v>1457</v>
      </c>
      <c r="D1813" s="236" t="s">
        <v>1458</v>
      </c>
      <c r="E1813" s="235">
        <v>193132</v>
      </c>
      <c r="F1813" s="235">
        <v>193132</v>
      </c>
    </row>
    <row r="1814" customHeight="1" spans="1:6">
      <c r="A1814" s="231" t="s">
        <v>1111</v>
      </c>
      <c r="B1814" s="232" t="s">
        <v>1112</v>
      </c>
      <c r="C1814" s="233" t="s">
        <v>1457</v>
      </c>
      <c r="D1814" s="236" t="s">
        <v>1458</v>
      </c>
      <c r="E1814" s="235">
        <v>287594</v>
      </c>
      <c r="F1814" s="235">
        <v>287594</v>
      </c>
    </row>
    <row r="1815" customHeight="1" spans="1:6">
      <c r="A1815" s="231" t="s">
        <v>1113</v>
      </c>
      <c r="B1815" s="232" t="s">
        <v>1114</v>
      </c>
      <c r="C1815" s="233" t="s">
        <v>1457</v>
      </c>
      <c r="D1815" s="236" t="s">
        <v>1458</v>
      </c>
      <c r="E1815" s="235">
        <v>40000</v>
      </c>
      <c r="F1815" s="235">
        <v>40000</v>
      </c>
    </row>
    <row r="1816" customHeight="1" spans="1:6">
      <c r="A1816" s="231" t="s">
        <v>1115</v>
      </c>
      <c r="B1816" s="232" t="s">
        <v>1116</v>
      </c>
      <c r="C1816" s="233"/>
      <c r="D1816" s="236"/>
      <c r="E1816" s="235">
        <v>2797499</v>
      </c>
      <c r="F1816" s="235">
        <v>2797499</v>
      </c>
    </row>
    <row r="1817" customHeight="1" spans="1:6">
      <c r="A1817" s="231" t="s">
        <v>1117</v>
      </c>
      <c r="B1817" s="232" t="s">
        <v>1118</v>
      </c>
      <c r="C1817" s="233" t="s">
        <v>1457</v>
      </c>
      <c r="D1817" s="236" t="s">
        <v>1458</v>
      </c>
      <c r="E1817" s="235">
        <v>1787000</v>
      </c>
      <c r="F1817" s="235">
        <v>1787000</v>
      </c>
    </row>
    <row r="1818" customHeight="1" spans="1:6">
      <c r="A1818" s="231" t="s">
        <v>1119</v>
      </c>
      <c r="B1818" s="232" t="s">
        <v>1120</v>
      </c>
      <c r="C1818" s="233" t="s">
        <v>1457</v>
      </c>
      <c r="D1818" s="236" t="s">
        <v>1458</v>
      </c>
      <c r="E1818" s="235">
        <v>350000</v>
      </c>
      <c r="F1818" s="235">
        <v>350000</v>
      </c>
    </row>
    <row r="1819" customHeight="1" spans="1:6">
      <c r="A1819" s="231" t="s">
        <v>1149</v>
      </c>
      <c r="B1819" s="232" t="s">
        <v>1150</v>
      </c>
      <c r="C1819" s="233" t="s">
        <v>1457</v>
      </c>
      <c r="D1819" s="236" t="s">
        <v>1458</v>
      </c>
      <c r="E1819" s="235">
        <v>60000</v>
      </c>
      <c r="F1819" s="235">
        <v>60000</v>
      </c>
    </row>
    <row r="1820" customHeight="1" spans="1:6">
      <c r="A1820" s="231" t="s">
        <v>1123</v>
      </c>
      <c r="B1820" s="232" t="s">
        <v>1124</v>
      </c>
      <c r="C1820" s="233" t="s">
        <v>1457</v>
      </c>
      <c r="D1820" s="236" t="s">
        <v>1458</v>
      </c>
      <c r="E1820" s="235">
        <v>70000</v>
      </c>
      <c r="F1820" s="235">
        <v>70000</v>
      </c>
    </row>
    <row r="1821" customHeight="1" spans="1:6">
      <c r="A1821" s="231" t="s">
        <v>1204</v>
      </c>
      <c r="B1821" s="232" t="s">
        <v>1205</v>
      </c>
      <c r="C1821" s="233" t="s">
        <v>1457</v>
      </c>
      <c r="D1821" s="236" t="s">
        <v>1458</v>
      </c>
      <c r="E1821" s="235">
        <v>200000</v>
      </c>
      <c r="F1821" s="235">
        <v>200000</v>
      </c>
    </row>
    <row r="1822" customHeight="1" spans="1:6">
      <c r="A1822" s="231" t="s">
        <v>1125</v>
      </c>
      <c r="B1822" s="232" t="s">
        <v>1126</v>
      </c>
      <c r="C1822" s="233" t="s">
        <v>1457</v>
      </c>
      <c r="D1822" s="236" t="s">
        <v>1458</v>
      </c>
      <c r="E1822" s="235">
        <v>71899</v>
      </c>
      <c r="F1822" s="235">
        <v>71899</v>
      </c>
    </row>
    <row r="1823" customHeight="1" spans="1:6">
      <c r="A1823" s="231" t="s">
        <v>1127</v>
      </c>
      <c r="B1823" s="232" t="s">
        <v>1128</v>
      </c>
      <c r="C1823" s="233" t="s">
        <v>1457</v>
      </c>
      <c r="D1823" s="236" t="s">
        <v>1458</v>
      </c>
      <c r="E1823" s="235">
        <v>30000</v>
      </c>
      <c r="F1823" s="235">
        <v>30000</v>
      </c>
    </row>
    <row r="1824" customHeight="1" spans="1:6">
      <c r="A1824" s="231" t="s">
        <v>1129</v>
      </c>
      <c r="B1824" s="232" t="s">
        <v>1130</v>
      </c>
      <c r="C1824" s="233" t="s">
        <v>1457</v>
      </c>
      <c r="D1824" s="236" t="s">
        <v>1458</v>
      </c>
      <c r="E1824" s="235">
        <v>228600</v>
      </c>
      <c r="F1824" s="235">
        <v>228600</v>
      </c>
    </row>
    <row r="1825" customHeight="1" spans="1:6">
      <c r="A1825" s="231" t="s">
        <v>1131</v>
      </c>
      <c r="B1825" s="232" t="s">
        <v>1132</v>
      </c>
      <c r="C1825" s="233"/>
      <c r="D1825" s="236"/>
      <c r="E1825" s="235">
        <v>2220819</v>
      </c>
      <c r="F1825" s="235">
        <v>2220819</v>
      </c>
    </row>
    <row r="1826" customHeight="1" spans="1:6">
      <c r="A1826" s="231" t="s">
        <v>1133</v>
      </c>
      <c r="B1826" s="232" t="s">
        <v>1134</v>
      </c>
      <c r="C1826" s="233" t="s">
        <v>1457</v>
      </c>
      <c r="D1826" s="236" t="s">
        <v>1458</v>
      </c>
      <c r="E1826" s="235">
        <v>91395</v>
      </c>
      <c r="F1826" s="235">
        <v>91395</v>
      </c>
    </row>
    <row r="1827" customHeight="1" spans="1:6">
      <c r="A1827" s="231" t="s">
        <v>1135</v>
      </c>
      <c r="B1827" s="232" t="s">
        <v>1136</v>
      </c>
      <c r="C1827" s="233" t="s">
        <v>1457</v>
      </c>
      <c r="D1827" s="236" t="s">
        <v>1458</v>
      </c>
      <c r="E1827" s="235">
        <v>2129424</v>
      </c>
      <c r="F1827" s="235">
        <v>2129424</v>
      </c>
    </row>
    <row r="1828" customHeight="1" spans="1:6">
      <c r="A1828" s="231" t="s">
        <v>1341</v>
      </c>
      <c r="B1828" s="232" t="s">
        <v>1342</v>
      </c>
      <c r="C1828" s="233"/>
      <c r="D1828" s="236"/>
      <c r="E1828" s="235">
        <v>300000</v>
      </c>
      <c r="F1828" s="235">
        <v>300000</v>
      </c>
    </row>
    <row r="1829" customHeight="1" spans="1:6">
      <c r="A1829" s="231" t="s">
        <v>1420</v>
      </c>
      <c r="B1829" s="232" t="s">
        <v>1421</v>
      </c>
      <c r="C1829" s="233" t="s">
        <v>1457</v>
      </c>
      <c r="D1829" s="236" t="s">
        <v>1458</v>
      </c>
      <c r="E1829" s="235">
        <v>300000</v>
      </c>
      <c r="F1829" s="235">
        <v>300000</v>
      </c>
    </row>
    <row r="1830" customHeight="1" spans="1:6">
      <c r="A1830" s="231"/>
      <c r="B1830" s="232"/>
      <c r="C1830" s="233" t="s">
        <v>1459</v>
      </c>
      <c r="D1830" s="236"/>
      <c r="E1830" s="235">
        <v>8656154</v>
      </c>
      <c r="F1830" s="235">
        <v>8656154</v>
      </c>
    </row>
    <row r="1831" customHeight="1" spans="1:6">
      <c r="A1831" s="231" t="s">
        <v>1095</v>
      </c>
      <c r="B1831" s="232" t="s">
        <v>1096</v>
      </c>
      <c r="C1831" s="233"/>
      <c r="D1831" s="236"/>
      <c r="E1831" s="235">
        <v>4255897</v>
      </c>
      <c r="F1831" s="235">
        <v>4255897</v>
      </c>
    </row>
    <row r="1832" customHeight="1" spans="1:6">
      <c r="A1832" s="231" t="s">
        <v>1097</v>
      </c>
      <c r="B1832" s="232" t="s">
        <v>1098</v>
      </c>
      <c r="C1832" s="233" t="s">
        <v>1460</v>
      </c>
      <c r="D1832" s="236" t="s">
        <v>1461</v>
      </c>
      <c r="E1832" s="235">
        <v>2236512</v>
      </c>
      <c r="F1832" s="235">
        <v>2236512</v>
      </c>
    </row>
    <row r="1833" customHeight="1" spans="1:6">
      <c r="A1833" s="231" t="s">
        <v>1101</v>
      </c>
      <c r="B1833" s="232" t="s">
        <v>1102</v>
      </c>
      <c r="C1833" s="233" t="s">
        <v>1460</v>
      </c>
      <c r="D1833" s="236" t="s">
        <v>1461</v>
      </c>
      <c r="E1833" s="235">
        <v>339192</v>
      </c>
      <c r="F1833" s="235">
        <v>339192</v>
      </c>
    </row>
    <row r="1834" customHeight="1" spans="1:6">
      <c r="A1834" s="231" t="s">
        <v>1103</v>
      </c>
      <c r="B1834" s="232" t="s">
        <v>1104</v>
      </c>
      <c r="C1834" s="233" t="s">
        <v>1460</v>
      </c>
      <c r="D1834" s="236" t="s">
        <v>1461</v>
      </c>
      <c r="E1834" s="235">
        <v>94810</v>
      </c>
      <c r="F1834" s="235">
        <v>94810</v>
      </c>
    </row>
    <row r="1835" customHeight="1" spans="1:6">
      <c r="A1835" s="231" t="s">
        <v>1147</v>
      </c>
      <c r="B1835" s="232" t="s">
        <v>1148</v>
      </c>
      <c r="C1835" s="233" t="s">
        <v>1460</v>
      </c>
      <c r="D1835" s="236" t="s">
        <v>1461</v>
      </c>
      <c r="E1835" s="235">
        <v>344076</v>
      </c>
      <c r="F1835" s="235">
        <v>344076</v>
      </c>
    </row>
    <row r="1836" customHeight="1" spans="1:6">
      <c r="A1836" s="231" t="s">
        <v>1105</v>
      </c>
      <c r="B1836" s="232" t="s">
        <v>1106</v>
      </c>
      <c r="C1836" s="233" t="s">
        <v>1460</v>
      </c>
      <c r="D1836" s="236" t="s">
        <v>1461</v>
      </c>
      <c r="E1836" s="235">
        <v>583956</v>
      </c>
      <c r="F1836" s="235">
        <v>583956</v>
      </c>
    </row>
    <row r="1837" customHeight="1" spans="1:6">
      <c r="A1837" s="231" t="s">
        <v>1107</v>
      </c>
      <c r="B1837" s="232" t="s">
        <v>1108</v>
      </c>
      <c r="C1837" s="233" t="s">
        <v>1460</v>
      </c>
      <c r="D1837" s="236" t="s">
        <v>1461</v>
      </c>
      <c r="E1837" s="235">
        <v>175187</v>
      </c>
      <c r="F1837" s="235">
        <v>175187</v>
      </c>
    </row>
    <row r="1838" customHeight="1" spans="1:6">
      <c r="A1838" s="231" t="s">
        <v>1109</v>
      </c>
      <c r="B1838" s="232" t="s">
        <v>1110</v>
      </c>
      <c r="C1838" s="233" t="s">
        <v>1460</v>
      </c>
      <c r="D1838" s="236" t="s">
        <v>1461</v>
      </c>
      <c r="E1838" s="235">
        <v>190186</v>
      </c>
      <c r="F1838" s="235">
        <v>190186</v>
      </c>
    </row>
    <row r="1839" customHeight="1" spans="1:6">
      <c r="A1839" s="231" t="s">
        <v>1111</v>
      </c>
      <c r="B1839" s="232" t="s">
        <v>1112</v>
      </c>
      <c r="C1839" s="233" t="s">
        <v>1460</v>
      </c>
      <c r="D1839" s="236" t="s">
        <v>1461</v>
      </c>
      <c r="E1839" s="235">
        <v>291978</v>
      </c>
      <c r="F1839" s="235">
        <v>291978</v>
      </c>
    </row>
    <row r="1840" customHeight="1" spans="1:6">
      <c r="A1840" s="231" t="s">
        <v>1115</v>
      </c>
      <c r="B1840" s="232" t="s">
        <v>1116</v>
      </c>
      <c r="C1840" s="233"/>
      <c r="D1840" s="236"/>
      <c r="E1840" s="235">
        <v>1993995</v>
      </c>
      <c r="F1840" s="235">
        <v>1993995</v>
      </c>
    </row>
    <row r="1841" customHeight="1" spans="1:6">
      <c r="A1841" s="231" t="s">
        <v>1117</v>
      </c>
      <c r="B1841" s="232" t="s">
        <v>1118</v>
      </c>
      <c r="C1841" s="233" t="s">
        <v>1460</v>
      </c>
      <c r="D1841" s="236" t="s">
        <v>1461</v>
      </c>
      <c r="E1841" s="235">
        <v>916000</v>
      </c>
      <c r="F1841" s="235">
        <v>916000</v>
      </c>
    </row>
    <row r="1842" customHeight="1" spans="1:6">
      <c r="A1842" s="231" t="s">
        <v>1119</v>
      </c>
      <c r="B1842" s="232" t="s">
        <v>1120</v>
      </c>
      <c r="C1842" s="233" t="s">
        <v>1460</v>
      </c>
      <c r="D1842" s="236" t="s">
        <v>1461</v>
      </c>
      <c r="E1842" s="235">
        <v>200000</v>
      </c>
      <c r="F1842" s="235">
        <v>200000</v>
      </c>
    </row>
    <row r="1843" customHeight="1" spans="1:6">
      <c r="A1843" s="231" t="s">
        <v>1224</v>
      </c>
      <c r="B1843" s="232" t="s">
        <v>1225</v>
      </c>
      <c r="C1843" s="233" t="s">
        <v>1460</v>
      </c>
      <c r="D1843" s="236" t="s">
        <v>1461</v>
      </c>
      <c r="E1843" s="235">
        <v>15000</v>
      </c>
      <c r="F1843" s="235">
        <v>15000</v>
      </c>
    </row>
    <row r="1844" customHeight="1" spans="1:6">
      <c r="A1844" s="231" t="s">
        <v>1149</v>
      </c>
      <c r="B1844" s="232" t="s">
        <v>1150</v>
      </c>
      <c r="C1844" s="233" t="s">
        <v>1460</v>
      </c>
      <c r="D1844" s="236" t="s">
        <v>1461</v>
      </c>
      <c r="E1844" s="235">
        <v>50000</v>
      </c>
      <c r="F1844" s="235">
        <v>50000</v>
      </c>
    </row>
    <row r="1845" customHeight="1" spans="1:6">
      <c r="A1845" s="231" t="s">
        <v>1151</v>
      </c>
      <c r="B1845" s="232" t="s">
        <v>1152</v>
      </c>
      <c r="C1845" s="233" t="s">
        <v>1460</v>
      </c>
      <c r="D1845" s="236" t="s">
        <v>1461</v>
      </c>
      <c r="E1845" s="235">
        <v>40000</v>
      </c>
      <c r="F1845" s="235">
        <v>40000</v>
      </c>
    </row>
    <row r="1846" customHeight="1" spans="1:6">
      <c r="A1846" s="231" t="s">
        <v>1140</v>
      </c>
      <c r="B1846" s="232" t="s">
        <v>1141</v>
      </c>
      <c r="C1846" s="233" t="s">
        <v>1460</v>
      </c>
      <c r="D1846" s="236" t="s">
        <v>1461</v>
      </c>
      <c r="E1846" s="235">
        <v>150000</v>
      </c>
      <c r="F1846" s="235">
        <v>150000</v>
      </c>
    </row>
    <row r="1847" customHeight="1" spans="1:6">
      <c r="A1847" s="231" t="s">
        <v>1142</v>
      </c>
      <c r="B1847" s="232" t="s">
        <v>1143</v>
      </c>
      <c r="C1847" s="233" t="s">
        <v>1460</v>
      </c>
      <c r="D1847" s="236" t="s">
        <v>1461</v>
      </c>
      <c r="E1847" s="235">
        <v>100000</v>
      </c>
      <c r="F1847" s="235">
        <v>100000</v>
      </c>
    </row>
    <row r="1848" customHeight="1" spans="1:6">
      <c r="A1848" s="231" t="s">
        <v>1123</v>
      </c>
      <c r="B1848" s="232" t="s">
        <v>1124</v>
      </c>
      <c r="C1848" s="233" t="s">
        <v>1460</v>
      </c>
      <c r="D1848" s="236" t="s">
        <v>1461</v>
      </c>
      <c r="E1848" s="235">
        <v>100000</v>
      </c>
      <c r="F1848" s="235">
        <v>100000</v>
      </c>
    </row>
    <row r="1849" customHeight="1" spans="1:6">
      <c r="A1849" s="231" t="s">
        <v>1204</v>
      </c>
      <c r="B1849" s="232" t="s">
        <v>1205</v>
      </c>
      <c r="C1849" s="233" t="s">
        <v>1460</v>
      </c>
      <c r="D1849" s="236" t="s">
        <v>1461</v>
      </c>
      <c r="E1849" s="235">
        <v>70000</v>
      </c>
      <c r="F1849" s="235">
        <v>70000</v>
      </c>
    </row>
    <row r="1850" customHeight="1" spans="1:6">
      <c r="A1850" s="231" t="s">
        <v>1125</v>
      </c>
      <c r="B1850" s="232" t="s">
        <v>1126</v>
      </c>
      <c r="C1850" s="233" t="s">
        <v>1460</v>
      </c>
      <c r="D1850" s="236" t="s">
        <v>1461</v>
      </c>
      <c r="E1850" s="235">
        <v>72995</v>
      </c>
      <c r="F1850" s="235">
        <v>72995</v>
      </c>
    </row>
    <row r="1851" customHeight="1" spans="1:6">
      <c r="A1851" s="231" t="s">
        <v>1127</v>
      </c>
      <c r="B1851" s="232" t="s">
        <v>1128</v>
      </c>
      <c r="C1851" s="233" t="s">
        <v>1460</v>
      </c>
      <c r="D1851" s="236" t="s">
        <v>1461</v>
      </c>
      <c r="E1851" s="235">
        <v>40000</v>
      </c>
      <c r="F1851" s="235">
        <v>40000</v>
      </c>
    </row>
    <row r="1852" customHeight="1" spans="1:6">
      <c r="A1852" s="231" t="s">
        <v>1129</v>
      </c>
      <c r="B1852" s="232" t="s">
        <v>1130</v>
      </c>
      <c r="C1852" s="233" t="s">
        <v>1460</v>
      </c>
      <c r="D1852" s="236" t="s">
        <v>1461</v>
      </c>
      <c r="E1852" s="235">
        <v>240000</v>
      </c>
      <c r="F1852" s="235">
        <v>240000</v>
      </c>
    </row>
    <row r="1853" customHeight="1" spans="1:6">
      <c r="A1853" s="231" t="s">
        <v>1131</v>
      </c>
      <c r="B1853" s="232" t="s">
        <v>1132</v>
      </c>
      <c r="C1853" s="233"/>
      <c r="D1853" s="236"/>
      <c r="E1853" s="235">
        <v>2406263</v>
      </c>
      <c r="F1853" s="235">
        <v>2406263</v>
      </c>
    </row>
    <row r="1854" customHeight="1" spans="1:6">
      <c r="A1854" s="231" t="s">
        <v>1133</v>
      </c>
      <c r="B1854" s="232" t="s">
        <v>1134</v>
      </c>
      <c r="C1854" s="233" t="s">
        <v>1460</v>
      </c>
      <c r="D1854" s="236" t="s">
        <v>1461</v>
      </c>
      <c r="E1854" s="235">
        <v>79703</v>
      </c>
      <c r="F1854" s="235">
        <v>79703</v>
      </c>
    </row>
    <row r="1855" customHeight="1" spans="1:6">
      <c r="A1855" s="231" t="s">
        <v>1135</v>
      </c>
      <c r="B1855" s="232" t="s">
        <v>1136</v>
      </c>
      <c r="C1855" s="233" t="s">
        <v>1460</v>
      </c>
      <c r="D1855" s="236" t="s">
        <v>1461</v>
      </c>
      <c r="E1855" s="235">
        <v>2326560</v>
      </c>
      <c r="F1855" s="235">
        <v>2326560</v>
      </c>
    </row>
    <row r="1856" customHeight="1" spans="1:6">
      <c r="A1856" s="231"/>
      <c r="B1856" s="232"/>
      <c r="C1856" s="233" t="s">
        <v>1462</v>
      </c>
      <c r="D1856" s="236"/>
      <c r="E1856" s="235">
        <v>9092664</v>
      </c>
      <c r="F1856" s="235">
        <v>9092664</v>
      </c>
    </row>
    <row r="1857" customHeight="1" spans="1:6">
      <c r="A1857" s="231" t="s">
        <v>1095</v>
      </c>
      <c r="B1857" s="232" t="s">
        <v>1096</v>
      </c>
      <c r="C1857" s="233"/>
      <c r="D1857" s="236"/>
      <c r="E1857" s="235">
        <v>4321631</v>
      </c>
      <c r="F1857" s="235">
        <v>4321631</v>
      </c>
    </row>
    <row r="1858" customHeight="1" spans="1:6">
      <c r="A1858" s="231" t="s">
        <v>1097</v>
      </c>
      <c r="B1858" s="232" t="s">
        <v>1098</v>
      </c>
      <c r="C1858" s="233" t="s">
        <v>1463</v>
      </c>
      <c r="D1858" s="236" t="s">
        <v>1464</v>
      </c>
      <c r="E1858" s="235">
        <v>2253312</v>
      </c>
      <c r="F1858" s="235">
        <v>2253312</v>
      </c>
    </row>
    <row r="1859" customHeight="1" spans="1:6">
      <c r="A1859" s="231" t="s">
        <v>1101</v>
      </c>
      <c r="B1859" s="232" t="s">
        <v>1102</v>
      </c>
      <c r="C1859" s="233" t="s">
        <v>1463</v>
      </c>
      <c r="D1859" s="236" t="s">
        <v>1464</v>
      </c>
      <c r="E1859" s="235">
        <v>325368</v>
      </c>
      <c r="F1859" s="235">
        <v>325368</v>
      </c>
    </row>
    <row r="1860" customHeight="1" spans="1:6">
      <c r="A1860" s="231" t="s">
        <v>1103</v>
      </c>
      <c r="B1860" s="232" t="s">
        <v>1104</v>
      </c>
      <c r="C1860" s="233" t="s">
        <v>1463</v>
      </c>
      <c r="D1860" s="236" t="s">
        <v>1464</v>
      </c>
      <c r="E1860" s="235">
        <v>89757</v>
      </c>
      <c r="F1860" s="235">
        <v>89757</v>
      </c>
    </row>
    <row r="1861" customHeight="1" spans="1:6">
      <c r="A1861" s="231" t="s">
        <v>1147</v>
      </c>
      <c r="B1861" s="232" t="s">
        <v>1148</v>
      </c>
      <c r="C1861" s="233" t="s">
        <v>1463</v>
      </c>
      <c r="D1861" s="236" t="s">
        <v>1464</v>
      </c>
      <c r="E1861" s="235">
        <v>381768</v>
      </c>
      <c r="F1861" s="235">
        <v>381768</v>
      </c>
    </row>
    <row r="1862" customHeight="1" spans="1:6">
      <c r="A1862" s="231" t="s">
        <v>1105</v>
      </c>
      <c r="B1862" s="232" t="s">
        <v>1106</v>
      </c>
      <c r="C1862" s="233" t="s">
        <v>1463</v>
      </c>
      <c r="D1862" s="236" t="s">
        <v>1464</v>
      </c>
      <c r="E1862" s="235">
        <v>592090</v>
      </c>
      <c r="F1862" s="235">
        <v>592090</v>
      </c>
    </row>
    <row r="1863" customHeight="1" spans="1:6">
      <c r="A1863" s="231" t="s">
        <v>1107</v>
      </c>
      <c r="B1863" s="232" t="s">
        <v>1108</v>
      </c>
      <c r="C1863" s="233" t="s">
        <v>1463</v>
      </c>
      <c r="D1863" s="236" t="s">
        <v>1464</v>
      </c>
      <c r="E1863" s="235">
        <v>177627</v>
      </c>
      <c r="F1863" s="235">
        <v>177627</v>
      </c>
    </row>
    <row r="1864" customHeight="1" spans="1:6">
      <c r="A1864" s="231" t="s">
        <v>1109</v>
      </c>
      <c r="B1864" s="232" t="s">
        <v>1110</v>
      </c>
      <c r="C1864" s="233" t="s">
        <v>1463</v>
      </c>
      <c r="D1864" s="236" t="s">
        <v>1464</v>
      </c>
      <c r="E1864" s="235">
        <v>205665</v>
      </c>
      <c r="F1864" s="235">
        <v>205665</v>
      </c>
    </row>
    <row r="1865" customHeight="1" spans="1:6">
      <c r="A1865" s="231" t="s">
        <v>1111</v>
      </c>
      <c r="B1865" s="232" t="s">
        <v>1112</v>
      </c>
      <c r="C1865" s="233" t="s">
        <v>1463</v>
      </c>
      <c r="D1865" s="236" t="s">
        <v>1464</v>
      </c>
      <c r="E1865" s="235">
        <v>296045</v>
      </c>
      <c r="F1865" s="235">
        <v>296045</v>
      </c>
    </row>
    <row r="1866" customHeight="1" spans="1:6">
      <c r="A1866" s="231" t="s">
        <v>1115</v>
      </c>
      <c r="B1866" s="232" t="s">
        <v>1116</v>
      </c>
      <c r="C1866" s="233"/>
      <c r="D1866" s="236"/>
      <c r="E1866" s="235">
        <v>2280411</v>
      </c>
      <c r="F1866" s="235">
        <v>2280411</v>
      </c>
    </row>
    <row r="1867" customHeight="1" spans="1:6">
      <c r="A1867" s="231" t="s">
        <v>1117</v>
      </c>
      <c r="B1867" s="232" t="s">
        <v>1118</v>
      </c>
      <c r="C1867" s="233" t="s">
        <v>1463</v>
      </c>
      <c r="D1867" s="236" t="s">
        <v>1464</v>
      </c>
      <c r="E1867" s="235">
        <v>1165000</v>
      </c>
      <c r="F1867" s="235">
        <v>1165000</v>
      </c>
    </row>
    <row r="1868" customHeight="1" spans="1:6">
      <c r="A1868" s="231" t="s">
        <v>1119</v>
      </c>
      <c r="B1868" s="232" t="s">
        <v>1120</v>
      </c>
      <c r="C1868" s="233" t="s">
        <v>1463</v>
      </c>
      <c r="D1868" s="236" t="s">
        <v>1464</v>
      </c>
      <c r="E1868" s="235">
        <v>330000</v>
      </c>
      <c r="F1868" s="235">
        <v>330000</v>
      </c>
    </row>
    <row r="1869" customHeight="1" spans="1:6">
      <c r="A1869" s="231" t="s">
        <v>1149</v>
      </c>
      <c r="B1869" s="232" t="s">
        <v>1150</v>
      </c>
      <c r="C1869" s="233" t="s">
        <v>1463</v>
      </c>
      <c r="D1869" s="236" t="s">
        <v>1464</v>
      </c>
      <c r="E1869" s="235">
        <v>70000</v>
      </c>
      <c r="F1869" s="235">
        <v>70000</v>
      </c>
    </row>
    <row r="1870" customHeight="1" spans="1:6">
      <c r="A1870" s="231" t="s">
        <v>1151</v>
      </c>
      <c r="B1870" s="232" t="s">
        <v>1152</v>
      </c>
      <c r="C1870" s="233" t="s">
        <v>1463</v>
      </c>
      <c r="D1870" s="236" t="s">
        <v>1464</v>
      </c>
      <c r="E1870" s="235">
        <v>30000</v>
      </c>
      <c r="F1870" s="235">
        <v>30000</v>
      </c>
    </row>
    <row r="1871" customHeight="1" spans="1:6">
      <c r="A1871" s="231" t="s">
        <v>1140</v>
      </c>
      <c r="B1871" s="232" t="s">
        <v>1141</v>
      </c>
      <c r="C1871" s="233" t="s">
        <v>1463</v>
      </c>
      <c r="D1871" s="236" t="s">
        <v>1464</v>
      </c>
      <c r="E1871" s="235">
        <v>110000</v>
      </c>
      <c r="F1871" s="235">
        <v>110000</v>
      </c>
    </row>
    <row r="1872" customHeight="1" spans="1:6">
      <c r="A1872" s="231" t="s">
        <v>1142</v>
      </c>
      <c r="B1872" s="232" t="s">
        <v>1143</v>
      </c>
      <c r="C1872" s="233" t="s">
        <v>1463</v>
      </c>
      <c r="D1872" s="236" t="s">
        <v>1464</v>
      </c>
      <c r="E1872" s="235">
        <v>100000</v>
      </c>
      <c r="F1872" s="235">
        <v>100000</v>
      </c>
    </row>
    <row r="1873" customHeight="1" spans="1:6">
      <c r="A1873" s="231" t="s">
        <v>1238</v>
      </c>
      <c r="B1873" s="232" t="s">
        <v>1239</v>
      </c>
      <c r="C1873" s="233" t="s">
        <v>1463</v>
      </c>
      <c r="D1873" s="236" t="s">
        <v>1464</v>
      </c>
      <c r="E1873" s="235">
        <v>20000</v>
      </c>
      <c r="F1873" s="235">
        <v>20000</v>
      </c>
    </row>
    <row r="1874" customHeight="1" spans="1:6">
      <c r="A1874" s="231" t="s">
        <v>1123</v>
      </c>
      <c r="B1874" s="232" t="s">
        <v>1124</v>
      </c>
      <c r="C1874" s="233" t="s">
        <v>1463</v>
      </c>
      <c r="D1874" s="236" t="s">
        <v>1464</v>
      </c>
      <c r="E1874" s="235">
        <v>80000</v>
      </c>
      <c r="F1874" s="235">
        <v>80000</v>
      </c>
    </row>
    <row r="1875" customHeight="1" spans="1:6">
      <c r="A1875" s="231" t="s">
        <v>1204</v>
      </c>
      <c r="B1875" s="232" t="s">
        <v>1205</v>
      </c>
      <c r="C1875" s="233" t="s">
        <v>1463</v>
      </c>
      <c r="D1875" s="236" t="s">
        <v>1464</v>
      </c>
      <c r="E1875" s="235">
        <v>30000</v>
      </c>
      <c r="F1875" s="235">
        <v>30000</v>
      </c>
    </row>
    <row r="1876" customHeight="1" spans="1:6">
      <c r="A1876" s="231" t="s">
        <v>1125</v>
      </c>
      <c r="B1876" s="232" t="s">
        <v>1126</v>
      </c>
      <c r="C1876" s="233" t="s">
        <v>1463</v>
      </c>
      <c r="D1876" s="236" t="s">
        <v>1464</v>
      </c>
      <c r="E1876" s="235">
        <v>74011</v>
      </c>
      <c r="F1876" s="235">
        <v>74011</v>
      </c>
    </row>
    <row r="1877" customHeight="1" spans="1:6">
      <c r="A1877" s="231" t="s">
        <v>1127</v>
      </c>
      <c r="B1877" s="232" t="s">
        <v>1128</v>
      </c>
      <c r="C1877" s="233" t="s">
        <v>1463</v>
      </c>
      <c r="D1877" s="236" t="s">
        <v>1464</v>
      </c>
      <c r="E1877" s="235">
        <v>40000</v>
      </c>
      <c r="F1877" s="235">
        <v>40000</v>
      </c>
    </row>
    <row r="1878" customHeight="1" spans="1:6">
      <c r="A1878" s="231" t="s">
        <v>1129</v>
      </c>
      <c r="B1878" s="232" t="s">
        <v>1130</v>
      </c>
      <c r="C1878" s="233" t="s">
        <v>1463</v>
      </c>
      <c r="D1878" s="236" t="s">
        <v>1464</v>
      </c>
      <c r="E1878" s="235">
        <v>231400</v>
      </c>
      <c r="F1878" s="235">
        <v>231400</v>
      </c>
    </row>
    <row r="1879" customHeight="1" spans="1:6">
      <c r="A1879" s="231" t="s">
        <v>1131</v>
      </c>
      <c r="B1879" s="232" t="s">
        <v>1132</v>
      </c>
      <c r="C1879" s="233"/>
      <c r="D1879" s="236"/>
      <c r="E1879" s="235">
        <v>2490622</v>
      </c>
      <c r="F1879" s="235">
        <v>2490622</v>
      </c>
    </row>
    <row r="1880" customHeight="1" spans="1:6">
      <c r="A1880" s="231" t="s">
        <v>1133</v>
      </c>
      <c r="B1880" s="232" t="s">
        <v>1134</v>
      </c>
      <c r="C1880" s="233" t="s">
        <v>1463</v>
      </c>
      <c r="D1880" s="236" t="s">
        <v>1464</v>
      </c>
      <c r="E1880" s="235">
        <v>76702</v>
      </c>
      <c r="F1880" s="235">
        <v>76702</v>
      </c>
    </row>
    <row r="1881" customHeight="1" spans="1:6">
      <c r="A1881" s="231" t="s">
        <v>1135</v>
      </c>
      <c r="B1881" s="232" t="s">
        <v>1136</v>
      </c>
      <c r="C1881" s="233" t="s">
        <v>1463</v>
      </c>
      <c r="D1881" s="236" t="s">
        <v>1464</v>
      </c>
      <c r="E1881" s="235">
        <v>2413920</v>
      </c>
      <c r="F1881" s="235">
        <v>2413920</v>
      </c>
    </row>
    <row r="1882" customHeight="1" spans="1:6">
      <c r="A1882" s="231"/>
      <c r="B1882" s="232"/>
      <c r="C1882" s="233" t="s">
        <v>1465</v>
      </c>
      <c r="D1882" s="236"/>
      <c r="E1882" s="235">
        <v>10809159</v>
      </c>
      <c r="F1882" s="235">
        <v>10809159</v>
      </c>
    </row>
    <row r="1883" customHeight="1" spans="1:6">
      <c r="A1883" s="231" t="s">
        <v>1095</v>
      </c>
      <c r="B1883" s="232" t="s">
        <v>1096</v>
      </c>
      <c r="C1883" s="233"/>
      <c r="D1883" s="236"/>
      <c r="E1883" s="235">
        <v>4152979</v>
      </c>
      <c r="F1883" s="235">
        <v>4152979</v>
      </c>
    </row>
    <row r="1884" customHeight="1" spans="1:6">
      <c r="A1884" s="231" t="s">
        <v>1097</v>
      </c>
      <c r="B1884" s="232" t="s">
        <v>1098</v>
      </c>
      <c r="C1884" s="233" t="s">
        <v>1466</v>
      </c>
      <c r="D1884" s="236" t="s">
        <v>1467</v>
      </c>
      <c r="E1884" s="235">
        <v>2035608</v>
      </c>
      <c r="F1884" s="235">
        <v>2035608</v>
      </c>
    </row>
    <row r="1885" customHeight="1" spans="1:6">
      <c r="A1885" s="231" t="s">
        <v>1101</v>
      </c>
      <c r="B1885" s="232" t="s">
        <v>1102</v>
      </c>
      <c r="C1885" s="233" t="s">
        <v>1466</v>
      </c>
      <c r="D1885" s="236" t="s">
        <v>1467</v>
      </c>
      <c r="E1885" s="235">
        <v>319644</v>
      </c>
      <c r="F1885" s="235">
        <v>319644</v>
      </c>
    </row>
    <row r="1886" customHeight="1" spans="1:6">
      <c r="A1886" s="231" t="s">
        <v>1103</v>
      </c>
      <c r="B1886" s="232" t="s">
        <v>1104</v>
      </c>
      <c r="C1886" s="233" t="s">
        <v>1466</v>
      </c>
      <c r="D1886" s="236" t="s">
        <v>1467</v>
      </c>
      <c r="E1886" s="235">
        <v>85938</v>
      </c>
      <c r="F1886" s="235">
        <v>85938</v>
      </c>
    </row>
    <row r="1887" customHeight="1" spans="1:6">
      <c r="A1887" s="231" t="s">
        <v>1335</v>
      </c>
      <c r="B1887" s="232" t="s">
        <v>1336</v>
      </c>
      <c r="C1887" s="233" t="s">
        <v>1466</v>
      </c>
      <c r="D1887" s="236" t="s">
        <v>1467</v>
      </c>
      <c r="E1887" s="235">
        <v>60000</v>
      </c>
      <c r="F1887" s="235">
        <v>60000</v>
      </c>
    </row>
    <row r="1888" customHeight="1" spans="1:6">
      <c r="A1888" s="231" t="s">
        <v>1147</v>
      </c>
      <c r="B1888" s="232" t="s">
        <v>1148</v>
      </c>
      <c r="C1888" s="233" t="s">
        <v>1466</v>
      </c>
      <c r="D1888" s="236" t="s">
        <v>1467</v>
      </c>
      <c r="E1888" s="235">
        <v>324912</v>
      </c>
      <c r="F1888" s="235">
        <v>324912</v>
      </c>
    </row>
    <row r="1889" customHeight="1" spans="1:6">
      <c r="A1889" s="231" t="s">
        <v>1105</v>
      </c>
      <c r="B1889" s="232" t="s">
        <v>1106</v>
      </c>
      <c r="C1889" s="233" t="s">
        <v>1466</v>
      </c>
      <c r="D1889" s="236" t="s">
        <v>1467</v>
      </c>
      <c r="E1889" s="235">
        <v>536033</v>
      </c>
      <c r="F1889" s="235">
        <v>536033</v>
      </c>
    </row>
    <row r="1890" customHeight="1" spans="1:6">
      <c r="A1890" s="231" t="s">
        <v>1107</v>
      </c>
      <c r="B1890" s="232" t="s">
        <v>1108</v>
      </c>
      <c r="C1890" s="233" t="s">
        <v>1466</v>
      </c>
      <c r="D1890" s="236" t="s">
        <v>1467</v>
      </c>
      <c r="E1890" s="235">
        <v>160810</v>
      </c>
      <c r="F1890" s="235">
        <v>160810</v>
      </c>
    </row>
    <row r="1891" customHeight="1" spans="1:6">
      <c r="A1891" s="231" t="s">
        <v>1109</v>
      </c>
      <c r="B1891" s="232" t="s">
        <v>1110</v>
      </c>
      <c r="C1891" s="233" t="s">
        <v>1466</v>
      </c>
      <c r="D1891" s="236" t="s">
        <v>1467</v>
      </c>
      <c r="E1891" s="235">
        <v>230018</v>
      </c>
      <c r="F1891" s="235">
        <v>230018</v>
      </c>
    </row>
    <row r="1892" customHeight="1" spans="1:6">
      <c r="A1892" s="231" t="s">
        <v>1111</v>
      </c>
      <c r="B1892" s="232" t="s">
        <v>1112</v>
      </c>
      <c r="C1892" s="233" t="s">
        <v>1466</v>
      </c>
      <c r="D1892" s="236" t="s">
        <v>1467</v>
      </c>
      <c r="E1892" s="235">
        <v>268016</v>
      </c>
      <c r="F1892" s="235">
        <v>268016</v>
      </c>
    </row>
    <row r="1893" customHeight="1" spans="1:6">
      <c r="A1893" s="231" t="s">
        <v>1113</v>
      </c>
      <c r="B1893" s="232" t="s">
        <v>1114</v>
      </c>
      <c r="C1893" s="233" t="s">
        <v>1466</v>
      </c>
      <c r="D1893" s="236" t="s">
        <v>1467</v>
      </c>
      <c r="E1893" s="235">
        <v>132000</v>
      </c>
      <c r="F1893" s="235">
        <v>132000</v>
      </c>
    </row>
    <row r="1894" customHeight="1" spans="1:6">
      <c r="A1894" s="231" t="s">
        <v>1115</v>
      </c>
      <c r="B1894" s="232" t="s">
        <v>1116</v>
      </c>
      <c r="C1894" s="233"/>
      <c r="D1894" s="236"/>
      <c r="E1894" s="235">
        <v>4074404</v>
      </c>
      <c r="F1894" s="235">
        <v>4074404</v>
      </c>
    </row>
    <row r="1895" customHeight="1" spans="1:6">
      <c r="A1895" s="231" t="s">
        <v>1117</v>
      </c>
      <c r="B1895" s="232" t="s">
        <v>1118</v>
      </c>
      <c r="C1895" s="233" t="s">
        <v>1466</v>
      </c>
      <c r="D1895" s="236" t="s">
        <v>1467</v>
      </c>
      <c r="E1895" s="235">
        <v>1333000</v>
      </c>
      <c r="F1895" s="235">
        <v>1333000</v>
      </c>
    </row>
    <row r="1896" customHeight="1" spans="1:6">
      <c r="A1896" s="231" t="s">
        <v>1119</v>
      </c>
      <c r="B1896" s="232" t="s">
        <v>1120</v>
      </c>
      <c r="C1896" s="233" t="s">
        <v>1466</v>
      </c>
      <c r="D1896" s="236" t="s">
        <v>1467</v>
      </c>
      <c r="E1896" s="235">
        <v>500000</v>
      </c>
      <c r="F1896" s="235">
        <v>500000</v>
      </c>
    </row>
    <row r="1897" customHeight="1" spans="1:6">
      <c r="A1897" s="231" t="s">
        <v>1307</v>
      </c>
      <c r="B1897" s="232" t="s">
        <v>1308</v>
      </c>
      <c r="C1897" s="233" t="s">
        <v>1466</v>
      </c>
      <c r="D1897" s="236" t="s">
        <v>1467</v>
      </c>
      <c r="E1897" s="235">
        <v>50000</v>
      </c>
      <c r="F1897" s="235">
        <v>50000</v>
      </c>
    </row>
    <row r="1898" customHeight="1" spans="1:6">
      <c r="A1898" s="231" t="s">
        <v>1149</v>
      </c>
      <c r="B1898" s="232" t="s">
        <v>1150</v>
      </c>
      <c r="C1898" s="233" t="s">
        <v>1466</v>
      </c>
      <c r="D1898" s="236" t="s">
        <v>1467</v>
      </c>
      <c r="E1898" s="235">
        <v>130000</v>
      </c>
      <c r="F1898" s="235">
        <v>130000</v>
      </c>
    </row>
    <row r="1899" customHeight="1" spans="1:6">
      <c r="A1899" s="231" t="s">
        <v>1140</v>
      </c>
      <c r="B1899" s="232" t="s">
        <v>1141</v>
      </c>
      <c r="C1899" s="233" t="s">
        <v>1466</v>
      </c>
      <c r="D1899" s="236" t="s">
        <v>1467</v>
      </c>
      <c r="E1899" s="235">
        <v>200000</v>
      </c>
      <c r="F1899" s="235">
        <v>200000</v>
      </c>
    </row>
    <row r="1900" customHeight="1" spans="1:6">
      <c r="A1900" s="231" t="s">
        <v>1142</v>
      </c>
      <c r="B1900" s="232" t="s">
        <v>1143</v>
      </c>
      <c r="C1900" s="233" t="s">
        <v>1466</v>
      </c>
      <c r="D1900" s="236" t="s">
        <v>1467</v>
      </c>
      <c r="E1900" s="235">
        <v>200000</v>
      </c>
      <c r="F1900" s="235">
        <v>200000</v>
      </c>
    </row>
    <row r="1901" customHeight="1" spans="1:6">
      <c r="A1901" s="231" t="s">
        <v>1238</v>
      </c>
      <c r="B1901" s="232" t="s">
        <v>1239</v>
      </c>
      <c r="C1901" s="233" t="s">
        <v>1466</v>
      </c>
      <c r="D1901" s="236" t="s">
        <v>1467</v>
      </c>
      <c r="E1901" s="235">
        <v>100000</v>
      </c>
      <c r="F1901" s="235">
        <v>100000</v>
      </c>
    </row>
    <row r="1902" customHeight="1" spans="1:6">
      <c r="A1902" s="231" t="s">
        <v>1121</v>
      </c>
      <c r="B1902" s="232" t="s">
        <v>1122</v>
      </c>
      <c r="C1902" s="233" t="s">
        <v>1466</v>
      </c>
      <c r="D1902" s="236" t="s">
        <v>1467</v>
      </c>
      <c r="E1902" s="235">
        <v>50000</v>
      </c>
      <c r="F1902" s="235">
        <v>50000</v>
      </c>
    </row>
    <row r="1903" customHeight="1" spans="1:6">
      <c r="A1903" s="231" t="s">
        <v>1123</v>
      </c>
      <c r="B1903" s="232" t="s">
        <v>1124</v>
      </c>
      <c r="C1903" s="233" t="s">
        <v>1466</v>
      </c>
      <c r="D1903" s="236" t="s">
        <v>1467</v>
      </c>
      <c r="E1903" s="235">
        <v>105000</v>
      </c>
      <c r="F1903" s="235">
        <v>105000</v>
      </c>
    </row>
    <row r="1904" customHeight="1" spans="1:6">
      <c r="A1904" s="231" t="s">
        <v>1204</v>
      </c>
      <c r="B1904" s="232" t="s">
        <v>1205</v>
      </c>
      <c r="C1904" s="233" t="s">
        <v>1466</v>
      </c>
      <c r="D1904" s="236" t="s">
        <v>1467</v>
      </c>
      <c r="E1904" s="235">
        <v>1000000</v>
      </c>
      <c r="F1904" s="235">
        <v>1000000</v>
      </c>
    </row>
    <row r="1905" customHeight="1" spans="1:6">
      <c r="A1905" s="231" t="s">
        <v>1125</v>
      </c>
      <c r="B1905" s="232" t="s">
        <v>1126</v>
      </c>
      <c r="C1905" s="233" t="s">
        <v>1466</v>
      </c>
      <c r="D1905" s="236" t="s">
        <v>1467</v>
      </c>
      <c r="E1905" s="235">
        <v>67004</v>
      </c>
      <c r="F1905" s="235">
        <v>67004</v>
      </c>
    </row>
    <row r="1906" customHeight="1" spans="1:6">
      <c r="A1906" s="231" t="s">
        <v>1127</v>
      </c>
      <c r="B1906" s="232" t="s">
        <v>1128</v>
      </c>
      <c r="C1906" s="233" t="s">
        <v>1466</v>
      </c>
      <c r="D1906" s="236" t="s">
        <v>1467</v>
      </c>
      <c r="E1906" s="235">
        <v>65000</v>
      </c>
      <c r="F1906" s="235">
        <v>65000</v>
      </c>
    </row>
    <row r="1907" customHeight="1" spans="1:6">
      <c r="A1907" s="231" t="s">
        <v>1129</v>
      </c>
      <c r="B1907" s="232" t="s">
        <v>1130</v>
      </c>
      <c r="C1907" s="233" t="s">
        <v>1466</v>
      </c>
      <c r="D1907" s="236" t="s">
        <v>1467</v>
      </c>
      <c r="E1907" s="235">
        <v>274400</v>
      </c>
      <c r="F1907" s="235">
        <v>274400</v>
      </c>
    </row>
    <row r="1908" customHeight="1" spans="1:6">
      <c r="A1908" s="231" t="s">
        <v>1131</v>
      </c>
      <c r="B1908" s="232" t="s">
        <v>1132</v>
      </c>
      <c r="C1908" s="233"/>
      <c r="D1908" s="236"/>
      <c r="E1908" s="235">
        <v>2581776</v>
      </c>
      <c r="F1908" s="235">
        <v>2581776</v>
      </c>
    </row>
    <row r="1909" customHeight="1" spans="1:6">
      <c r="A1909" s="231" t="s">
        <v>1135</v>
      </c>
      <c r="B1909" s="232" t="s">
        <v>1136</v>
      </c>
      <c r="C1909" s="233" t="s">
        <v>1466</v>
      </c>
      <c r="D1909" s="236" t="s">
        <v>1467</v>
      </c>
      <c r="E1909" s="235">
        <v>2581776</v>
      </c>
      <c r="F1909" s="235">
        <v>2581776</v>
      </c>
    </row>
    <row r="1910" customHeight="1" spans="1:6">
      <c r="A1910" s="231"/>
      <c r="B1910" s="232"/>
      <c r="C1910" s="233" t="s">
        <v>1468</v>
      </c>
      <c r="D1910" s="236"/>
      <c r="E1910" s="235">
        <v>8140604</v>
      </c>
      <c r="F1910" s="235">
        <v>8140604</v>
      </c>
    </row>
    <row r="1911" customHeight="1" spans="1:6">
      <c r="A1911" s="231" t="s">
        <v>1095</v>
      </c>
      <c r="B1911" s="232" t="s">
        <v>1096</v>
      </c>
      <c r="C1911" s="233"/>
      <c r="D1911" s="236"/>
      <c r="E1911" s="235">
        <v>3641869</v>
      </c>
      <c r="F1911" s="235">
        <v>3641869</v>
      </c>
    </row>
    <row r="1912" customHeight="1" spans="1:6">
      <c r="A1912" s="231" t="s">
        <v>1097</v>
      </c>
      <c r="B1912" s="232" t="s">
        <v>1098</v>
      </c>
      <c r="C1912" s="233" t="s">
        <v>1469</v>
      </c>
      <c r="D1912" s="236" t="s">
        <v>1470</v>
      </c>
      <c r="E1912" s="235">
        <v>1901652</v>
      </c>
      <c r="F1912" s="235">
        <v>1901652</v>
      </c>
    </row>
    <row r="1913" customHeight="1" spans="1:6">
      <c r="A1913" s="231" t="s">
        <v>1101</v>
      </c>
      <c r="B1913" s="232" t="s">
        <v>1102</v>
      </c>
      <c r="C1913" s="233" t="s">
        <v>1469</v>
      </c>
      <c r="D1913" s="236" t="s">
        <v>1470</v>
      </c>
      <c r="E1913" s="235">
        <v>271260</v>
      </c>
      <c r="F1913" s="235">
        <v>271260</v>
      </c>
    </row>
    <row r="1914" customHeight="1" spans="1:6">
      <c r="A1914" s="231" t="s">
        <v>1103</v>
      </c>
      <c r="B1914" s="232" t="s">
        <v>1104</v>
      </c>
      <c r="C1914" s="233" t="s">
        <v>1469</v>
      </c>
      <c r="D1914" s="236" t="s">
        <v>1470</v>
      </c>
      <c r="E1914" s="235">
        <v>70805</v>
      </c>
      <c r="F1914" s="235">
        <v>70805</v>
      </c>
    </row>
    <row r="1915" customHeight="1" spans="1:6">
      <c r="A1915" s="231" t="s">
        <v>1147</v>
      </c>
      <c r="B1915" s="232" t="s">
        <v>1148</v>
      </c>
      <c r="C1915" s="233" t="s">
        <v>1469</v>
      </c>
      <c r="D1915" s="236" t="s">
        <v>1470</v>
      </c>
      <c r="E1915" s="235">
        <v>342408</v>
      </c>
      <c r="F1915" s="235">
        <v>342408</v>
      </c>
    </row>
    <row r="1916" customHeight="1" spans="1:6">
      <c r="A1916" s="231" t="s">
        <v>1105</v>
      </c>
      <c r="B1916" s="232" t="s">
        <v>1106</v>
      </c>
      <c r="C1916" s="233" t="s">
        <v>1469</v>
      </c>
      <c r="D1916" s="236" t="s">
        <v>1470</v>
      </c>
      <c r="E1916" s="235">
        <v>503064</v>
      </c>
      <c r="F1916" s="235">
        <v>503064</v>
      </c>
    </row>
    <row r="1917" customHeight="1" spans="1:6">
      <c r="A1917" s="231" t="s">
        <v>1107</v>
      </c>
      <c r="B1917" s="232" t="s">
        <v>1108</v>
      </c>
      <c r="C1917" s="233" t="s">
        <v>1469</v>
      </c>
      <c r="D1917" s="236" t="s">
        <v>1470</v>
      </c>
      <c r="E1917" s="235">
        <v>150919</v>
      </c>
      <c r="F1917" s="235">
        <v>150919</v>
      </c>
    </row>
    <row r="1918" customHeight="1" spans="1:6">
      <c r="A1918" s="231" t="s">
        <v>1109</v>
      </c>
      <c r="B1918" s="232" t="s">
        <v>1110</v>
      </c>
      <c r="C1918" s="233" t="s">
        <v>1469</v>
      </c>
      <c r="D1918" s="236" t="s">
        <v>1470</v>
      </c>
      <c r="E1918" s="235">
        <v>150228</v>
      </c>
      <c r="F1918" s="235">
        <v>150228</v>
      </c>
    </row>
    <row r="1919" customHeight="1" spans="1:6">
      <c r="A1919" s="231" t="s">
        <v>1111</v>
      </c>
      <c r="B1919" s="232" t="s">
        <v>1112</v>
      </c>
      <c r="C1919" s="233" t="s">
        <v>1469</v>
      </c>
      <c r="D1919" s="236" t="s">
        <v>1470</v>
      </c>
      <c r="E1919" s="235">
        <v>251532</v>
      </c>
      <c r="F1919" s="235">
        <v>251532</v>
      </c>
    </row>
    <row r="1920" customHeight="1" spans="1:6">
      <c r="A1920" s="231" t="s">
        <v>1115</v>
      </c>
      <c r="B1920" s="232" t="s">
        <v>1116</v>
      </c>
      <c r="C1920" s="233"/>
      <c r="D1920" s="236"/>
      <c r="E1920" s="235">
        <v>2553283</v>
      </c>
      <c r="F1920" s="235">
        <v>2553283</v>
      </c>
    </row>
    <row r="1921" customHeight="1" spans="1:6">
      <c r="A1921" s="231" t="s">
        <v>1117</v>
      </c>
      <c r="B1921" s="232" t="s">
        <v>1118</v>
      </c>
      <c r="C1921" s="233" t="s">
        <v>1469</v>
      </c>
      <c r="D1921" s="236" t="s">
        <v>1470</v>
      </c>
      <c r="E1921" s="235">
        <v>1125000</v>
      </c>
      <c r="F1921" s="235">
        <v>1125000</v>
      </c>
    </row>
    <row r="1922" customHeight="1" spans="1:6">
      <c r="A1922" s="231" t="s">
        <v>1119</v>
      </c>
      <c r="B1922" s="232" t="s">
        <v>1120</v>
      </c>
      <c r="C1922" s="233" t="s">
        <v>1469</v>
      </c>
      <c r="D1922" s="236" t="s">
        <v>1470</v>
      </c>
      <c r="E1922" s="235">
        <v>400000</v>
      </c>
      <c r="F1922" s="235">
        <v>400000</v>
      </c>
    </row>
    <row r="1923" customHeight="1" spans="1:6">
      <c r="A1923" s="231" t="s">
        <v>1149</v>
      </c>
      <c r="B1923" s="232" t="s">
        <v>1150</v>
      </c>
      <c r="C1923" s="233" t="s">
        <v>1469</v>
      </c>
      <c r="D1923" s="236" t="s">
        <v>1470</v>
      </c>
      <c r="E1923" s="235">
        <v>60000</v>
      </c>
      <c r="F1923" s="235">
        <v>60000</v>
      </c>
    </row>
    <row r="1924" customHeight="1" spans="1:6">
      <c r="A1924" s="231" t="s">
        <v>1142</v>
      </c>
      <c r="B1924" s="232" t="s">
        <v>1143</v>
      </c>
      <c r="C1924" s="233" t="s">
        <v>1469</v>
      </c>
      <c r="D1924" s="236" t="s">
        <v>1470</v>
      </c>
      <c r="E1924" s="235">
        <v>184000</v>
      </c>
      <c r="F1924" s="235">
        <v>184000</v>
      </c>
    </row>
    <row r="1925" customHeight="1" spans="1:6">
      <c r="A1925" s="231" t="s">
        <v>1121</v>
      </c>
      <c r="B1925" s="232" t="s">
        <v>1122</v>
      </c>
      <c r="C1925" s="233" t="s">
        <v>1469</v>
      </c>
      <c r="D1925" s="236" t="s">
        <v>1470</v>
      </c>
      <c r="E1925" s="235">
        <v>56000</v>
      </c>
      <c r="F1925" s="235">
        <v>56000</v>
      </c>
    </row>
    <row r="1926" customHeight="1" spans="1:6">
      <c r="A1926" s="231" t="s">
        <v>1123</v>
      </c>
      <c r="B1926" s="232" t="s">
        <v>1124</v>
      </c>
      <c r="C1926" s="233" t="s">
        <v>1469</v>
      </c>
      <c r="D1926" s="236" t="s">
        <v>1470</v>
      </c>
      <c r="E1926" s="235">
        <v>110000</v>
      </c>
      <c r="F1926" s="235">
        <v>110000</v>
      </c>
    </row>
    <row r="1927" customHeight="1" spans="1:6">
      <c r="A1927" s="231" t="s">
        <v>1178</v>
      </c>
      <c r="B1927" s="232" t="s">
        <v>1179</v>
      </c>
      <c r="C1927" s="233" t="s">
        <v>1469</v>
      </c>
      <c r="D1927" s="236" t="s">
        <v>1470</v>
      </c>
      <c r="E1927" s="235">
        <v>150000</v>
      </c>
      <c r="F1927" s="235">
        <v>150000</v>
      </c>
    </row>
    <row r="1928" customHeight="1" spans="1:6">
      <c r="A1928" s="231" t="s">
        <v>1204</v>
      </c>
      <c r="B1928" s="232" t="s">
        <v>1205</v>
      </c>
      <c r="C1928" s="233" t="s">
        <v>1469</v>
      </c>
      <c r="D1928" s="236" t="s">
        <v>1470</v>
      </c>
      <c r="E1928" s="235">
        <v>160000</v>
      </c>
      <c r="F1928" s="235">
        <v>160000</v>
      </c>
    </row>
    <row r="1929" customHeight="1" spans="1:6">
      <c r="A1929" s="231" t="s">
        <v>1125</v>
      </c>
      <c r="B1929" s="232" t="s">
        <v>1126</v>
      </c>
      <c r="C1929" s="233" t="s">
        <v>1469</v>
      </c>
      <c r="D1929" s="236" t="s">
        <v>1470</v>
      </c>
      <c r="E1929" s="235">
        <v>62883</v>
      </c>
      <c r="F1929" s="235">
        <v>62883</v>
      </c>
    </row>
    <row r="1930" customHeight="1" spans="1:6">
      <c r="A1930" s="231" t="s">
        <v>1127</v>
      </c>
      <c r="B1930" s="232" t="s">
        <v>1128</v>
      </c>
      <c r="C1930" s="233" t="s">
        <v>1469</v>
      </c>
      <c r="D1930" s="236" t="s">
        <v>1470</v>
      </c>
      <c r="E1930" s="235">
        <v>57000</v>
      </c>
      <c r="F1930" s="235">
        <v>57000</v>
      </c>
    </row>
    <row r="1931" customHeight="1" spans="1:6">
      <c r="A1931" s="231" t="s">
        <v>1129</v>
      </c>
      <c r="B1931" s="232" t="s">
        <v>1130</v>
      </c>
      <c r="C1931" s="233" t="s">
        <v>1469</v>
      </c>
      <c r="D1931" s="236" t="s">
        <v>1470</v>
      </c>
      <c r="E1931" s="235">
        <v>188400</v>
      </c>
      <c r="F1931" s="235">
        <v>188400</v>
      </c>
    </row>
    <row r="1932" customHeight="1" spans="1:6">
      <c r="A1932" s="231" t="s">
        <v>1131</v>
      </c>
      <c r="B1932" s="232" t="s">
        <v>1132</v>
      </c>
      <c r="C1932" s="233"/>
      <c r="D1932" s="236"/>
      <c r="E1932" s="235">
        <v>1945452</v>
      </c>
      <c r="F1932" s="235">
        <v>1945452</v>
      </c>
    </row>
    <row r="1933" customHeight="1" spans="1:6">
      <c r="A1933" s="231" t="s">
        <v>1133</v>
      </c>
      <c r="B1933" s="232" t="s">
        <v>1134</v>
      </c>
      <c r="C1933" s="233" t="s">
        <v>1469</v>
      </c>
      <c r="D1933" s="236" t="s">
        <v>1470</v>
      </c>
      <c r="E1933" s="235">
        <v>79404</v>
      </c>
      <c r="F1933" s="235">
        <v>79404</v>
      </c>
    </row>
    <row r="1934" customHeight="1" spans="1:6">
      <c r="A1934" s="231" t="s">
        <v>1135</v>
      </c>
      <c r="B1934" s="232" t="s">
        <v>1136</v>
      </c>
      <c r="C1934" s="233" t="s">
        <v>1469</v>
      </c>
      <c r="D1934" s="236" t="s">
        <v>1470</v>
      </c>
      <c r="E1934" s="235">
        <v>1866048</v>
      </c>
      <c r="F1934" s="235">
        <v>1866048</v>
      </c>
    </row>
    <row r="1935" customHeight="1" spans="1:6">
      <c r="A1935" s="231"/>
      <c r="B1935" s="232"/>
      <c r="C1935" s="233" t="s">
        <v>1471</v>
      </c>
      <c r="D1935" s="236"/>
      <c r="E1935" s="235">
        <v>9671871</v>
      </c>
      <c r="F1935" s="235">
        <v>9671871</v>
      </c>
    </row>
    <row r="1936" customHeight="1" spans="1:6">
      <c r="A1936" s="231" t="s">
        <v>1095</v>
      </c>
      <c r="B1936" s="232" t="s">
        <v>1096</v>
      </c>
      <c r="C1936" s="233"/>
      <c r="D1936" s="236"/>
      <c r="E1936" s="235">
        <v>3775947</v>
      </c>
      <c r="F1936" s="235">
        <v>3775947</v>
      </c>
    </row>
    <row r="1937" customHeight="1" spans="1:6">
      <c r="A1937" s="231" t="s">
        <v>1097</v>
      </c>
      <c r="B1937" s="232" t="s">
        <v>1098</v>
      </c>
      <c r="C1937" s="233" t="s">
        <v>1472</v>
      </c>
      <c r="D1937" s="236" t="s">
        <v>1473</v>
      </c>
      <c r="E1937" s="235">
        <v>1974456</v>
      </c>
      <c r="F1937" s="235">
        <v>1974456</v>
      </c>
    </row>
    <row r="1938" customHeight="1" spans="1:6">
      <c r="A1938" s="231" t="s">
        <v>1101</v>
      </c>
      <c r="B1938" s="232" t="s">
        <v>1102</v>
      </c>
      <c r="C1938" s="233" t="s">
        <v>1472</v>
      </c>
      <c r="D1938" s="236" t="s">
        <v>1473</v>
      </c>
      <c r="E1938" s="235">
        <v>270684</v>
      </c>
      <c r="F1938" s="235">
        <v>270684</v>
      </c>
    </row>
    <row r="1939" customHeight="1" spans="1:6">
      <c r="A1939" s="231" t="s">
        <v>1103</v>
      </c>
      <c r="B1939" s="232" t="s">
        <v>1104</v>
      </c>
      <c r="C1939" s="233" t="s">
        <v>1472</v>
      </c>
      <c r="D1939" s="236" t="s">
        <v>1473</v>
      </c>
      <c r="E1939" s="235">
        <v>73863</v>
      </c>
      <c r="F1939" s="235">
        <v>73863</v>
      </c>
    </row>
    <row r="1940" customHeight="1" spans="1:6">
      <c r="A1940" s="231" t="s">
        <v>1147</v>
      </c>
      <c r="B1940" s="232" t="s">
        <v>1148</v>
      </c>
      <c r="C1940" s="233" t="s">
        <v>1472</v>
      </c>
      <c r="D1940" s="236" t="s">
        <v>1473</v>
      </c>
      <c r="E1940" s="235">
        <v>342552</v>
      </c>
      <c r="F1940" s="235">
        <v>342552</v>
      </c>
    </row>
    <row r="1941" customHeight="1" spans="1:6">
      <c r="A1941" s="231" t="s">
        <v>1105</v>
      </c>
      <c r="B1941" s="232" t="s">
        <v>1106</v>
      </c>
      <c r="C1941" s="233" t="s">
        <v>1472</v>
      </c>
      <c r="D1941" s="236" t="s">
        <v>1473</v>
      </c>
      <c r="E1941" s="235">
        <v>517538</v>
      </c>
      <c r="F1941" s="235">
        <v>517538</v>
      </c>
    </row>
    <row r="1942" customHeight="1" spans="1:6">
      <c r="A1942" s="231" t="s">
        <v>1107</v>
      </c>
      <c r="B1942" s="232" t="s">
        <v>1108</v>
      </c>
      <c r="C1942" s="233" t="s">
        <v>1472</v>
      </c>
      <c r="D1942" s="236" t="s">
        <v>1473</v>
      </c>
      <c r="E1942" s="235">
        <v>155262</v>
      </c>
      <c r="F1942" s="235">
        <v>155262</v>
      </c>
    </row>
    <row r="1943" customHeight="1" spans="1:6">
      <c r="A1943" s="231" t="s">
        <v>1109</v>
      </c>
      <c r="B1943" s="232" t="s">
        <v>1110</v>
      </c>
      <c r="C1943" s="233" t="s">
        <v>1472</v>
      </c>
      <c r="D1943" s="236" t="s">
        <v>1473</v>
      </c>
      <c r="E1943" s="235">
        <v>182823</v>
      </c>
      <c r="F1943" s="235">
        <v>182823</v>
      </c>
    </row>
    <row r="1944" customHeight="1" spans="1:6">
      <c r="A1944" s="231" t="s">
        <v>1111</v>
      </c>
      <c r="B1944" s="232" t="s">
        <v>1112</v>
      </c>
      <c r="C1944" s="233" t="s">
        <v>1472</v>
      </c>
      <c r="D1944" s="236" t="s">
        <v>1473</v>
      </c>
      <c r="E1944" s="235">
        <v>258769</v>
      </c>
      <c r="F1944" s="235">
        <v>258769</v>
      </c>
    </row>
    <row r="1945" customHeight="1" spans="1:6">
      <c r="A1945" s="231" t="s">
        <v>1115</v>
      </c>
      <c r="B1945" s="232" t="s">
        <v>1116</v>
      </c>
      <c r="C1945" s="233"/>
      <c r="D1945" s="236"/>
      <c r="E1945" s="235">
        <v>3741492</v>
      </c>
      <c r="F1945" s="235">
        <v>3741492</v>
      </c>
    </row>
    <row r="1946" customHeight="1" spans="1:6">
      <c r="A1946" s="231" t="s">
        <v>1117</v>
      </c>
      <c r="B1946" s="232" t="s">
        <v>1118</v>
      </c>
      <c r="C1946" s="233" t="s">
        <v>1472</v>
      </c>
      <c r="D1946" s="236" t="s">
        <v>1473</v>
      </c>
      <c r="E1946" s="235">
        <v>600000</v>
      </c>
      <c r="F1946" s="235">
        <v>600000</v>
      </c>
    </row>
    <row r="1947" customHeight="1" spans="1:6">
      <c r="A1947" s="231" t="s">
        <v>1119</v>
      </c>
      <c r="B1947" s="232" t="s">
        <v>1120</v>
      </c>
      <c r="C1947" s="233" t="s">
        <v>1472</v>
      </c>
      <c r="D1947" s="236" t="s">
        <v>1473</v>
      </c>
      <c r="E1947" s="235">
        <v>575000</v>
      </c>
      <c r="F1947" s="235">
        <v>575000</v>
      </c>
    </row>
    <row r="1948" customHeight="1" spans="1:6">
      <c r="A1948" s="231" t="s">
        <v>1224</v>
      </c>
      <c r="B1948" s="232" t="s">
        <v>1225</v>
      </c>
      <c r="C1948" s="233" t="s">
        <v>1472</v>
      </c>
      <c r="D1948" s="236" t="s">
        <v>1473</v>
      </c>
      <c r="E1948" s="235">
        <v>20000</v>
      </c>
      <c r="F1948" s="235">
        <v>20000</v>
      </c>
    </row>
    <row r="1949" customHeight="1" spans="1:6">
      <c r="A1949" s="231" t="s">
        <v>1149</v>
      </c>
      <c r="B1949" s="232" t="s">
        <v>1150</v>
      </c>
      <c r="C1949" s="233" t="s">
        <v>1472</v>
      </c>
      <c r="D1949" s="236" t="s">
        <v>1473</v>
      </c>
      <c r="E1949" s="235">
        <v>70000</v>
      </c>
      <c r="F1949" s="235">
        <v>70000</v>
      </c>
    </row>
    <row r="1950" customHeight="1" spans="1:6">
      <c r="A1950" s="231" t="s">
        <v>1151</v>
      </c>
      <c r="B1950" s="232" t="s">
        <v>1152</v>
      </c>
      <c r="C1950" s="233" t="s">
        <v>1472</v>
      </c>
      <c r="D1950" s="236" t="s">
        <v>1473</v>
      </c>
      <c r="E1950" s="235">
        <v>230000</v>
      </c>
      <c r="F1950" s="235">
        <v>230000</v>
      </c>
    </row>
    <row r="1951" customHeight="1" spans="1:6">
      <c r="A1951" s="231" t="s">
        <v>1140</v>
      </c>
      <c r="B1951" s="232" t="s">
        <v>1141</v>
      </c>
      <c r="C1951" s="233" t="s">
        <v>1472</v>
      </c>
      <c r="D1951" s="236" t="s">
        <v>1473</v>
      </c>
      <c r="E1951" s="235">
        <v>80000</v>
      </c>
      <c r="F1951" s="235">
        <v>80000</v>
      </c>
    </row>
    <row r="1952" customHeight="1" spans="1:6">
      <c r="A1952" s="231" t="s">
        <v>1142</v>
      </c>
      <c r="B1952" s="232" t="s">
        <v>1143</v>
      </c>
      <c r="C1952" s="233" t="s">
        <v>1472</v>
      </c>
      <c r="D1952" s="236" t="s">
        <v>1473</v>
      </c>
      <c r="E1952" s="235">
        <v>200000</v>
      </c>
      <c r="F1952" s="235">
        <v>200000</v>
      </c>
    </row>
    <row r="1953" customHeight="1" spans="1:6">
      <c r="A1953" s="231" t="s">
        <v>1123</v>
      </c>
      <c r="B1953" s="232" t="s">
        <v>1124</v>
      </c>
      <c r="C1953" s="233" t="s">
        <v>1472</v>
      </c>
      <c r="D1953" s="236" t="s">
        <v>1473</v>
      </c>
      <c r="E1953" s="235">
        <v>60000</v>
      </c>
      <c r="F1953" s="235">
        <v>60000</v>
      </c>
    </row>
    <row r="1954" customHeight="1" spans="1:6">
      <c r="A1954" s="231" t="s">
        <v>1178</v>
      </c>
      <c r="B1954" s="232" t="s">
        <v>1179</v>
      </c>
      <c r="C1954" s="233" t="s">
        <v>1472</v>
      </c>
      <c r="D1954" s="236" t="s">
        <v>1473</v>
      </c>
      <c r="E1954" s="235">
        <v>500000</v>
      </c>
      <c r="F1954" s="235">
        <v>500000</v>
      </c>
    </row>
    <row r="1955" customHeight="1" spans="1:6">
      <c r="A1955" s="231" t="s">
        <v>1204</v>
      </c>
      <c r="B1955" s="232" t="s">
        <v>1205</v>
      </c>
      <c r="C1955" s="233" t="s">
        <v>1472</v>
      </c>
      <c r="D1955" s="236" t="s">
        <v>1473</v>
      </c>
      <c r="E1955" s="235">
        <v>500000</v>
      </c>
      <c r="F1955" s="235">
        <v>500000</v>
      </c>
    </row>
    <row r="1956" customHeight="1" spans="1:6">
      <c r="A1956" s="231" t="s">
        <v>1125</v>
      </c>
      <c r="B1956" s="232" t="s">
        <v>1126</v>
      </c>
      <c r="C1956" s="233" t="s">
        <v>1472</v>
      </c>
      <c r="D1956" s="236" t="s">
        <v>1473</v>
      </c>
      <c r="E1956" s="235">
        <v>64692</v>
      </c>
      <c r="F1956" s="235">
        <v>64692</v>
      </c>
    </row>
    <row r="1957" customHeight="1" spans="1:6">
      <c r="A1957" s="231" t="s">
        <v>1127</v>
      </c>
      <c r="B1957" s="232" t="s">
        <v>1128</v>
      </c>
      <c r="C1957" s="233" t="s">
        <v>1472</v>
      </c>
      <c r="D1957" s="236" t="s">
        <v>1473</v>
      </c>
      <c r="E1957" s="235">
        <v>60000</v>
      </c>
      <c r="F1957" s="235">
        <v>60000</v>
      </c>
    </row>
    <row r="1958" customHeight="1" spans="1:6">
      <c r="A1958" s="231" t="s">
        <v>1129</v>
      </c>
      <c r="B1958" s="232" t="s">
        <v>1130</v>
      </c>
      <c r="C1958" s="233" t="s">
        <v>1472</v>
      </c>
      <c r="D1958" s="236" t="s">
        <v>1473</v>
      </c>
      <c r="E1958" s="235">
        <v>187800</v>
      </c>
      <c r="F1958" s="235">
        <v>187800</v>
      </c>
    </row>
    <row r="1959" customHeight="1" spans="1:6">
      <c r="A1959" s="231" t="s">
        <v>1290</v>
      </c>
      <c r="B1959" s="232" t="s">
        <v>1291</v>
      </c>
      <c r="C1959" s="233" t="s">
        <v>1472</v>
      </c>
      <c r="D1959" s="236" t="s">
        <v>1473</v>
      </c>
      <c r="E1959" s="235">
        <v>594000</v>
      </c>
      <c r="F1959" s="235">
        <v>594000</v>
      </c>
    </row>
    <row r="1960" customHeight="1" spans="1:6">
      <c r="A1960" s="231" t="s">
        <v>1131</v>
      </c>
      <c r="B1960" s="232" t="s">
        <v>1132</v>
      </c>
      <c r="C1960" s="233"/>
      <c r="D1960" s="236"/>
      <c r="E1960" s="235">
        <v>2154432</v>
      </c>
      <c r="F1960" s="235">
        <v>2154432</v>
      </c>
    </row>
    <row r="1961" customHeight="1" spans="1:6">
      <c r="A1961" s="231" t="s">
        <v>1135</v>
      </c>
      <c r="B1961" s="232" t="s">
        <v>1136</v>
      </c>
      <c r="C1961" s="233" t="s">
        <v>1472</v>
      </c>
      <c r="D1961" s="236" t="s">
        <v>1473</v>
      </c>
      <c r="E1961" s="235">
        <v>2154432</v>
      </c>
      <c r="F1961" s="235">
        <v>2154432</v>
      </c>
    </row>
    <row r="1962" customHeight="1" spans="1:6">
      <c r="A1962" s="231"/>
      <c r="B1962" s="232"/>
      <c r="C1962" s="233" t="s">
        <v>1474</v>
      </c>
      <c r="D1962" s="236"/>
      <c r="E1962" s="235">
        <v>9975690</v>
      </c>
      <c r="F1962" s="235">
        <v>9975690</v>
      </c>
    </row>
    <row r="1963" customHeight="1" spans="1:6">
      <c r="A1963" s="231" t="s">
        <v>1095</v>
      </c>
      <c r="B1963" s="232" t="s">
        <v>1096</v>
      </c>
      <c r="C1963" s="233"/>
      <c r="D1963" s="236"/>
      <c r="E1963" s="235">
        <v>4013392</v>
      </c>
      <c r="F1963" s="235">
        <v>4013392</v>
      </c>
    </row>
    <row r="1964" customHeight="1" spans="1:6">
      <c r="A1964" s="231" t="s">
        <v>1097</v>
      </c>
      <c r="B1964" s="232" t="s">
        <v>1098</v>
      </c>
      <c r="C1964" s="233" t="s">
        <v>1475</v>
      </c>
      <c r="D1964" s="236" t="s">
        <v>1476</v>
      </c>
      <c r="E1964" s="235">
        <v>2098632</v>
      </c>
      <c r="F1964" s="235">
        <v>2098632</v>
      </c>
    </row>
    <row r="1965" customHeight="1" spans="1:6">
      <c r="A1965" s="231" t="s">
        <v>1101</v>
      </c>
      <c r="B1965" s="232" t="s">
        <v>1102</v>
      </c>
      <c r="C1965" s="233" t="s">
        <v>1475</v>
      </c>
      <c r="D1965" s="236" t="s">
        <v>1476</v>
      </c>
      <c r="E1965" s="235">
        <v>321024</v>
      </c>
      <c r="F1965" s="235">
        <v>321024</v>
      </c>
    </row>
    <row r="1966" customHeight="1" spans="1:6">
      <c r="A1966" s="231" t="s">
        <v>1103</v>
      </c>
      <c r="B1966" s="232" t="s">
        <v>1104</v>
      </c>
      <c r="C1966" s="233" t="s">
        <v>1475</v>
      </c>
      <c r="D1966" s="236" t="s">
        <v>1476</v>
      </c>
      <c r="E1966" s="235">
        <v>86902</v>
      </c>
      <c r="F1966" s="235">
        <v>86902</v>
      </c>
    </row>
    <row r="1967" customHeight="1" spans="1:6">
      <c r="A1967" s="231" t="s">
        <v>1147</v>
      </c>
      <c r="B1967" s="232" t="s">
        <v>1148</v>
      </c>
      <c r="C1967" s="233" t="s">
        <v>1475</v>
      </c>
      <c r="D1967" s="236" t="s">
        <v>1476</v>
      </c>
      <c r="E1967" s="235">
        <v>336276</v>
      </c>
      <c r="F1967" s="235">
        <v>336276</v>
      </c>
    </row>
    <row r="1968" customHeight="1" spans="1:6">
      <c r="A1968" s="231" t="s">
        <v>1105</v>
      </c>
      <c r="B1968" s="232" t="s">
        <v>1106</v>
      </c>
      <c r="C1968" s="233" t="s">
        <v>1475</v>
      </c>
      <c r="D1968" s="236" t="s">
        <v>1476</v>
      </c>
      <c r="E1968" s="235">
        <v>551186</v>
      </c>
      <c r="F1968" s="235">
        <v>551186</v>
      </c>
    </row>
    <row r="1969" customHeight="1" spans="1:6">
      <c r="A1969" s="231" t="s">
        <v>1107</v>
      </c>
      <c r="B1969" s="232" t="s">
        <v>1108</v>
      </c>
      <c r="C1969" s="233" t="s">
        <v>1475</v>
      </c>
      <c r="D1969" s="236" t="s">
        <v>1476</v>
      </c>
      <c r="E1969" s="235">
        <v>165356</v>
      </c>
      <c r="F1969" s="235">
        <v>165356</v>
      </c>
    </row>
    <row r="1970" customHeight="1" spans="1:6">
      <c r="A1970" s="231" t="s">
        <v>1109</v>
      </c>
      <c r="B1970" s="232" t="s">
        <v>1110</v>
      </c>
      <c r="C1970" s="233" t="s">
        <v>1475</v>
      </c>
      <c r="D1970" s="236" t="s">
        <v>1476</v>
      </c>
      <c r="E1970" s="235">
        <v>178422</v>
      </c>
      <c r="F1970" s="235">
        <v>178422</v>
      </c>
    </row>
    <row r="1971" customHeight="1" spans="1:6">
      <c r="A1971" s="231" t="s">
        <v>1111</v>
      </c>
      <c r="B1971" s="232" t="s">
        <v>1112</v>
      </c>
      <c r="C1971" s="233" t="s">
        <v>1475</v>
      </c>
      <c r="D1971" s="236" t="s">
        <v>1476</v>
      </c>
      <c r="E1971" s="235">
        <v>275593</v>
      </c>
      <c r="F1971" s="235">
        <v>275593</v>
      </c>
    </row>
    <row r="1972" customHeight="1" spans="1:6">
      <c r="A1972" s="231" t="s">
        <v>1115</v>
      </c>
      <c r="B1972" s="232" t="s">
        <v>1116</v>
      </c>
      <c r="C1972" s="233"/>
      <c r="D1972" s="236"/>
      <c r="E1972" s="235">
        <v>3623498</v>
      </c>
      <c r="F1972" s="235">
        <v>3623498</v>
      </c>
    </row>
    <row r="1973" customHeight="1" spans="1:6">
      <c r="A1973" s="231" t="s">
        <v>1117</v>
      </c>
      <c r="B1973" s="232" t="s">
        <v>1118</v>
      </c>
      <c r="C1973" s="233" t="s">
        <v>1475</v>
      </c>
      <c r="D1973" s="236" t="s">
        <v>1476</v>
      </c>
      <c r="E1973" s="235">
        <v>1255000</v>
      </c>
      <c r="F1973" s="235">
        <v>1255000</v>
      </c>
    </row>
    <row r="1974" customHeight="1" spans="1:6">
      <c r="A1974" s="231" t="s">
        <v>1119</v>
      </c>
      <c r="B1974" s="232" t="s">
        <v>1120</v>
      </c>
      <c r="C1974" s="233" t="s">
        <v>1475</v>
      </c>
      <c r="D1974" s="236" t="s">
        <v>1476</v>
      </c>
      <c r="E1974" s="235">
        <v>300000</v>
      </c>
      <c r="F1974" s="235">
        <v>300000</v>
      </c>
    </row>
    <row r="1975" customHeight="1" spans="1:6">
      <c r="A1975" s="231" t="s">
        <v>1191</v>
      </c>
      <c r="B1975" s="232" t="s">
        <v>1192</v>
      </c>
      <c r="C1975" s="233" t="s">
        <v>1475</v>
      </c>
      <c r="D1975" s="236" t="s">
        <v>1476</v>
      </c>
      <c r="E1975" s="235">
        <v>10000</v>
      </c>
      <c r="F1975" s="235">
        <v>10000</v>
      </c>
    </row>
    <row r="1976" customHeight="1" spans="1:6">
      <c r="A1976" s="231" t="s">
        <v>1149</v>
      </c>
      <c r="B1976" s="232" t="s">
        <v>1150</v>
      </c>
      <c r="C1976" s="233" t="s">
        <v>1475</v>
      </c>
      <c r="D1976" s="236" t="s">
        <v>1476</v>
      </c>
      <c r="E1976" s="235">
        <v>400000</v>
      </c>
      <c r="F1976" s="235">
        <v>400000</v>
      </c>
    </row>
    <row r="1977" customHeight="1" spans="1:6">
      <c r="A1977" s="231" t="s">
        <v>1151</v>
      </c>
      <c r="B1977" s="232" t="s">
        <v>1152</v>
      </c>
      <c r="C1977" s="233" t="s">
        <v>1475</v>
      </c>
      <c r="D1977" s="236" t="s">
        <v>1476</v>
      </c>
      <c r="E1977" s="235">
        <v>10000</v>
      </c>
      <c r="F1977" s="235">
        <v>10000</v>
      </c>
    </row>
    <row r="1978" customHeight="1" spans="1:6">
      <c r="A1978" s="231" t="s">
        <v>1140</v>
      </c>
      <c r="B1978" s="232" t="s">
        <v>1141</v>
      </c>
      <c r="C1978" s="233" t="s">
        <v>1475</v>
      </c>
      <c r="D1978" s="236" t="s">
        <v>1476</v>
      </c>
      <c r="E1978" s="235">
        <v>100000</v>
      </c>
      <c r="F1978" s="235">
        <v>100000</v>
      </c>
    </row>
    <row r="1979" customHeight="1" spans="1:6">
      <c r="A1979" s="231" t="s">
        <v>1142</v>
      </c>
      <c r="B1979" s="232" t="s">
        <v>1143</v>
      </c>
      <c r="C1979" s="233" t="s">
        <v>1475</v>
      </c>
      <c r="D1979" s="236" t="s">
        <v>1476</v>
      </c>
      <c r="E1979" s="235">
        <v>450000</v>
      </c>
      <c r="F1979" s="235">
        <v>450000</v>
      </c>
    </row>
    <row r="1980" customHeight="1" spans="1:6">
      <c r="A1980" s="231" t="s">
        <v>1238</v>
      </c>
      <c r="B1980" s="232" t="s">
        <v>1239</v>
      </c>
      <c r="C1980" s="233" t="s">
        <v>1475</v>
      </c>
      <c r="D1980" s="236" t="s">
        <v>1476</v>
      </c>
      <c r="E1980" s="235">
        <v>100000</v>
      </c>
      <c r="F1980" s="235">
        <v>100000</v>
      </c>
    </row>
    <row r="1981" customHeight="1" spans="1:6">
      <c r="A1981" s="231" t="s">
        <v>1121</v>
      </c>
      <c r="B1981" s="232" t="s">
        <v>1122</v>
      </c>
      <c r="C1981" s="233" t="s">
        <v>1475</v>
      </c>
      <c r="D1981" s="236" t="s">
        <v>1476</v>
      </c>
      <c r="E1981" s="235">
        <v>30000</v>
      </c>
      <c r="F1981" s="235">
        <v>30000</v>
      </c>
    </row>
    <row r="1982" customHeight="1" spans="1:6">
      <c r="A1982" s="231" t="s">
        <v>1199</v>
      </c>
      <c r="B1982" s="232" t="s">
        <v>1200</v>
      </c>
      <c r="C1982" s="233" t="s">
        <v>1475</v>
      </c>
      <c r="D1982" s="236" t="s">
        <v>1476</v>
      </c>
      <c r="E1982" s="235">
        <v>30000</v>
      </c>
      <c r="F1982" s="235">
        <v>30000</v>
      </c>
    </row>
    <row r="1983" customHeight="1" spans="1:6">
      <c r="A1983" s="231" t="s">
        <v>1123</v>
      </c>
      <c r="B1983" s="232" t="s">
        <v>1124</v>
      </c>
      <c r="C1983" s="233" t="s">
        <v>1475</v>
      </c>
      <c r="D1983" s="236" t="s">
        <v>1476</v>
      </c>
      <c r="E1983" s="235">
        <v>50000</v>
      </c>
      <c r="F1983" s="235">
        <v>50000</v>
      </c>
    </row>
    <row r="1984" customHeight="1" spans="1:6">
      <c r="A1984" s="231" t="s">
        <v>1204</v>
      </c>
      <c r="B1984" s="232" t="s">
        <v>1205</v>
      </c>
      <c r="C1984" s="233" t="s">
        <v>1475</v>
      </c>
      <c r="D1984" s="236" t="s">
        <v>1476</v>
      </c>
      <c r="E1984" s="235">
        <v>500000</v>
      </c>
      <c r="F1984" s="235">
        <v>500000</v>
      </c>
    </row>
    <row r="1985" customHeight="1" spans="1:6">
      <c r="A1985" s="231" t="s">
        <v>1125</v>
      </c>
      <c r="B1985" s="232" t="s">
        <v>1126</v>
      </c>
      <c r="C1985" s="233" t="s">
        <v>1475</v>
      </c>
      <c r="D1985" s="236" t="s">
        <v>1476</v>
      </c>
      <c r="E1985" s="235">
        <v>68898</v>
      </c>
      <c r="F1985" s="235">
        <v>68898</v>
      </c>
    </row>
    <row r="1986" customHeight="1" spans="1:6">
      <c r="A1986" s="231" t="s">
        <v>1129</v>
      </c>
      <c r="B1986" s="232" t="s">
        <v>1130</v>
      </c>
      <c r="C1986" s="233" t="s">
        <v>1475</v>
      </c>
      <c r="D1986" s="236" t="s">
        <v>1476</v>
      </c>
      <c r="E1986" s="235">
        <v>319600</v>
      </c>
      <c r="F1986" s="235">
        <v>319600</v>
      </c>
    </row>
    <row r="1987" customHeight="1" spans="1:6">
      <c r="A1987" s="231" t="s">
        <v>1131</v>
      </c>
      <c r="B1987" s="232" t="s">
        <v>1132</v>
      </c>
      <c r="C1987" s="233"/>
      <c r="D1987" s="236"/>
      <c r="E1987" s="235">
        <v>2338800</v>
      </c>
      <c r="F1987" s="235">
        <v>2338800</v>
      </c>
    </row>
    <row r="1988" customHeight="1" spans="1:6">
      <c r="A1988" s="231" t="s">
        <v>1135</v>
      </c>
      <c r="B1988" s="232" t="s">
        <v>1136</v>
      </c>
      <c r="C1988" s="233" t="s">
        <v>1475</v>
      </c>
      <c r="D1988" s="236" t="s">
        <v>1476</v>
      </c>
      <c r="E1988" s="235">
        <v>2338800</v>
      </c>
      <c r="F1988" s="235">
        <v>2338800</v>
      </c>
    </row>
    <row r="1989" customHeight="1" spans="1:6">
      <c r="A1989" s="231"/>
      <c r="B1989" s="232"/>
      <c r="C1989" s="233" t="s">
        <v>1477</v>
      </c>
      <c r="D1989" s="236"/>
      <c r="E1989" s="235">
        <v>10500064</v>
      </c>
      <c r="F1989" s="235">
        <v>10500064</v>
      </c>
    </row>
    <row r="1990" customHeight="1" spans="1:6">
      <c r="A1990" s="231" t="s">
        <v>1095</v>
      </c>
      <c r="B1990" s="232" t="s">
        <v>1096</v>
      </c>
      <c r="C1990" s="233"/>
      <c r="D1990" s="236"/>
      <c r="E1990" s="235">
        <v>4360082</v>
      </c>
      <c r="F1990" s="235">
        <v>4360082</v>
      </c>
    </row>
    <row r="1991" customHeight="1" spans="1:6">
      <c r="A1991" s="231" t="s">
        <v>1097</v>
      </c>
      <c r="B1991" s="232" t="s">
        <v>1098</v>
      </c>
      <c r="C1991" s="233" t="s">
        <v>1478</v>
      </c>
      <c r="D1991" s="236" t="s">
        <v>1479</v>
      </c>
      <c r="E1991" s="235">
        <v>2268204</v>
      </c>
      <c r="F1991" s="235">
        <v>2268204</v>
      </c>
    </row>
    <row r="1992" customHeight="1" spans="1:6">
      <c r="A1992" s="231" t="s">
        <v>1101</v>
      </c>
      <c r="B1992" s="232" t="s">
        <v>1102</v>
      </c>
      <c r="C1992" s="233" t="s">
        <v>1478</v>
      </c>
      <c r="D1992" s="236" t="s">
        <v>1479</v>
      </c>
      <c r="E1992" s="235">
        <v>349956</v>
      </c>
      <c r="F1992" s="235">
        <v>349956</v>
      </c>
    </row>
    <row r="1993" customHeight="1" spans="1:6">
      <c r="A1993" s="231" t="s">
        <v>1103</v>
      </c>
      <c r="B1993" s="232" t="s">
        <v>1104</v>
      </c>
      <c r="C1993" s="233" t="s">
        <v>1478</v>
      </c>
      <c r="D1993" s="236" t="s">
        <v>1479</v>
      </c>
      <c r="E1993" s="235">
        <v>95665</v>
      </c>
      <c r="F1993" s="235">
        <v>95665</v>
      </c>
    </row>
    <row r="1994" customHeight="1" spans="1:6">
      <c r="A1994" s="231" t="s">
        <v>1147</v>
      </c>
      <c r="B1994" s="232" t="s">
        <v>1148</v>
      </c>
      <c r="C1994" s="233" t="s">
        <v>1478</v>
      </c>
      <c r="D1994" s="236" t="s">
        <v>1479</v>
      </c>
      <c r="E1994" s="235">
        <v>364800</v>
      </c>
      <c r="F1994" s="235">
        <v>364800</v>
      </c>
    </row>
    <row r="1995" customHeight="1" spans="1:6">
      <c r="A1995" s="231" t="s">
        <v>1105</v>
      </c>
      <c r="B1995" s="232" t="s">
        <v>1106</v>
      </c>
      <c r="C1995" s="233" t="s">
        <v>1478</v>
      </c>
      <c r="D1995" s="236" t="s">
        <v>1479</v>
      </c>
      <c r="E1995" s="235">
        <v>596592</v>
      </c>
      <c r="F1995" s="235">
        <v>596592</v>
      </c>
    </row>
    <row r="1996" customHeight="1" spans="1:6">
      <c r="A1996" s="231" t="s">
        <v>1107</v>
      </c>
      <c r="B1996" s="232" t="s">
        <v>1108</v>
      </c>
      <c r="C1996" s="233" t="s">
        <v>1478</v>
      </c>
      <c r="D1996" s="236" t="s">
        <v>1479</v>
      </c>
      <c r="E1996" s="235">
        <v>178978</v>
      </c>
      <c r="F1996" s="235">
        <v>178978</v>
      </c>
    </row>
    <row r="1997" customHeight="1" spans="1:6">
      <c r="A1997" s="231" t="s">
        <v>1109</v>
      </c>
      <c r="B1997" s="232" t="s">
        <v>1110</v>
      </c>
      <c r="C1997" s="233" t="s">
        <v>1478</v>
      </c>
      <c r="D1997" s="236" t="s">
        <v>1479</v>
      </c>
      <c r="E1997" s="235">
        <v>207592</v>
      </c>
      <c r="F1997" s="235">
        <v>207592</v>
      </c>
    </row>
    <row r="1998" customHeight="1" spans="1:6">
      <c r="A1998" s="231" t="s">
        <v>1111</v>
      </c>
      <c r="B1998" s="232" t="s">
        <v>1112</v>
      </c>
      <c r="C1998" s="233" t="s">
        <v>1478</v>
      </c>
      <c r="D1998" s="236" t="s">
        <v>1479</v>
      </c>
      <c r="E1998" s="235">
        <v>298296</v>
      </c>
      <c r="F1998" s="235">
        <v>298296</v>
      </c>
    </row>
    <row r="1999" customHeight="1" spans="1:6">
      <c r="A1999" s="231" t="s">
        <v>1115</v>
      </c>
      <c r="B1999" s="232" t="s">
        <v>1116</v>
      </c>
      <c r="C1999" s="233"/>
      <c r="D1999" s="236"/>
      <c r="E1999" s="235">
        <v>3867974</v>
      </c>
      <c r="F1999" s="235">
        <v>3867974</v>
      </c>
    </row>
    <row r="2000" customHeight="1" spans="1:6">
      <c r="A2000" s="231" t="s">
        <v>1117</v>
      </c>
      <c r="B2000" s="232" t="s">
        <v>1118</v>
      </c>
      <c r="C2000" s="233" t="s">
        <v>1478</v>
      </c>
      <c r="D2000" s="236" t="s">
        <v>1479</v>
      </c>
      <c r="E2000" s="235">
        <v>1220000</v>
      </c>
      <c r="F2000" s="235">
        <v>1220000</v>
      </c>
    </row>
    <row r="2001" customHeight="1" spans="1:6">
      <c r="A2001" s="231" t="s">
        <v>1119</v>
      </c>
      <c r="B2001" s="232" t="s">
        <v>1120</v>
      </c>
      <c r="C2001" s="233" t="s">
        <v>1478</v>
      </c>
      <c r="D2001" s="236" t="s">
        <v>1479</v>
      </c>
      <c r="E2001" s="235">
        <v>627000</v>
      </c>
      <c r="F2001" s="235">
        <v>627000</v>
      </c>
    </row>
    <row r="2002" customHeight="1" spans="1:6">
      <c r="A2002" s="231" t="s">
        <v>1149</v>
      </c>
      <c r="B2002" s="232" t="s">
        <v>1150</v>
      </c>
      <c r="C2002" s="233" t="s">
        <v>1478</v>
      </c>
      <c r="D2002" s="236" t="s">
        <v>1479</v>
      </c>
      <c r="E2002" s="235">
        <v>207000</v>
      </c>
      <c r="F2002" s="235">
        <v>207000</v>
      </c>
    </row>
    <row r="2003" customHeight="1" spans="1:6">
      <c r="A2003" s="231" t="s">
        <v>1140</v>
      </c>
      <c r="B2003" s="232" t="s">
        <v>1141</v>
      </c>
      <c r="C2003" s="233" t="s">
        <v>1478</v>
      </c>
      <c r="D2003" s="236" t="s">
        <v>1479</v>
      </c>
      <c r="E2003" s="235">
        <v>352000</v>
      </c>
      <c r="F2003" s="235">
        <v>352000</v>
      </c>
    </row>
    <row r="2004" customHeight="1" spans="1:6">
      <c r="A2004" s="231" t="s">
        <v>1142</v>
      </c>
      <c r="B2004" s="232" t="s">
        <v>1143</v>
      </c>
      <c r="C2004" s="233" t="s">
        <v>1478</v>
      </c>
      <c r="D2004" s="236" t="s">
        <v>1479</v>
      </c>
      <c r="E2004" s="235">
        <v>300000</v>
      </c>
      <c r="F2004" s="235">
        <v>300000</v>
      </c>
    </row>
    <row r="2005" customHeight="1" spans="1:6">
      <c r="A2005" s="231" t="s">
        <v>1199</v>
      </c>
      <c r="B2005" s="232" t="s">
        <v>1200</v>
      </c>
      <c r="C2005" s="233" t="s">
        <v>1478</v>
      </c>
      <c r="D2005" s="236" t="s">
        <v>1479</v>
      </c>
      <c r="E2005" s="235">
        <v>20000</v>
      </c>
      <c r="F2005" s="235">
        <v>20000</v>
      </c>
    </row>
    <row r="2006" customHeight="1" spans="1:6">
      <c r="A2006" s="231" t="s">
        <v>1123</v>
      </c>
      <c r="B2006" s="232" t="s">
        <v>1124</v>
      </c>
      <c r="C2006" s="233" t="s">
        <v>1478</v>
      </c>
      <c r="D2006" s="236" t="s">
        <v>1479</v>
      </c>
      <c r="E2006" s="235">
        <v>50000</v>
      </c>
      <c r="F2006" s="235">
        <v>50000</v>
      </c>
    </row>
    <row r="2007" customHeight="1" spans="1:6">
      <c r="A2007" s="231" t="s">
        <v>1204</v>
      </c>
      <c r="B2007" s="232" t="s">
        <v>1205</v>
      </c>
      <c r="C2007" s="233" t="s">
        <v>1478</v>
      </c>
      <c r="D2007" s="236" t="s">
        <v>1479</v>
      </c>
      <c r="E2007" s="235">
        <v>690000</v>
      </c>
      <c r="F2007" s="235">
        <v>690000</v>
      </c>
    </row>
    <row r="2008" customHeight="1" spans="1:6">
      <c r="A2008" s="231" t="s">
        <v>1125</v>
      </c>
      <c r="B2008" s="232" t="s">
        <v>1126</v>
      </c>
      <c r="C2008" s="233" t="s">
        <v>1478</v>
      </c>
      <c r="D2008" s="236" t="s">
        <v>1479</v>
      </c>
      <c r="E2008" s="235">
        <v>74574</v>
      </c>
      <c r="F2008" s="235">
        <v>74574</v>
      </c>
    </row>
    <row r="2009" customHeight="1" spans="1:6">
      <c r="A2009" s="231" t="s">
        <v>1127</v>
      </c>
      <c r="B2009" s="232" t="s">
        <v>1128</v>
      </c>
      <c r="C2009" s="233" t="s">
        <v>1478</v>
      </c>
      <c r="D2009" s="236" t="s">
        <v>1479</v>
      </c>
      <c r="E2009" s="235">
        <v>85000</v>
      </c>
      <c r="F2009" s="235">
        <v>85000</v>
      </c>
    </row>
    <row r="2010" customHeight="1" spans="1:6">
      <c r="A2010" s="231" t="s">
        <v>1129</v>
      </c>
      <c r="B2010" s="232" t="s">
        <v>1130</v>
      </c>
      <c r="C2010" s="233" t="s">
        <v>1478</v>
      </c>
      <c r="D2010" s="236" t="s">
        <v>1479</v>
      </c>
      <c r="E2010" s="235">
        <v>242400</v>
      </c>
      <c r="F2010" s="235">
        <v>242400</v>
      </c>
    </row>
    <row r="2011" customHeight="1" spans="1:6">
      <c r="A2011" s="231" t="s">
        <v>1131</v>
      </c>
      <c r="B2011" s="232" t="s">
        <v>1132</v>
      </c>
      <c r="C2011" s="233"/>
      <c r="D2011" s="236"/>
      <c r="E2011" s="235">
        <v>2272008</v>
      </c>
      <c r="F2011" s="235">
        <v>2272008</v>
      </c>
    </row>
    <row r="2012" customHeight="1" spans="1:6">
      <c r="A2012" s="231" t="s">
        <v>1135</v>
      </c>
      <c r="B2012" s="232" t="s">
        <v>1136</v>
      </c>
      <c r="C2012" s="233" t="s">
        <v>1478</v>
      </c>
      <c r="D2012" s="236" t="s">
        <v>1479</v>
      </c>
      <c r="E2012" s="235">
        <v>2272008</v>
      </c>
      <c r="F2012" s="235">
        <v>2272008</v>
      </c>
    </row>
    <row r="2013" customHeight="1" spans="1:6">
      <c r="A2013" s="231"/>
      <c r="B2013" s="232"/>
      <c r="C2013" s="233" t="s">
        <v>1480</v>
      </c>
      <c r="D2013" s="236"/>
      <c r="E2013" s="235">
        <v>9937831</v>
      </c>
      <c r="F2013" s="235">
        <v>9937831</v>
      </c>
    </row>
    <row r="2014" customHeight="1" spans="1:6">
      <c r="A2014" s="231" t="s">
        <v>1095</v>
      </c>
      <c r="B2014" s="232" t="s">
        <v>1096</v>
      </c>
      <c r="C2014" s="233"/>
      <c r="D2014" s="236"/>
      <c r="E2014" s="235">
        <v>4585934</v>
      </c>
      <c r="F2014" s="235">
        <v>4585934</v>
      </c>
    </row>
    <row r="2015" customHeight="1" spans="1:6">
      <c r="A2015" s="231" t="s">
        <v>1097</v>
      </c>
      <c r="B2015" s="232" t="s">
        <v>1098</v>
      </c>
      <c r="C2015" s="233" t="s">
        <v>1481</v>
      </c>
      <c r="D2015" s="236" t="s">
        <v>1482</v>
      </c>
      <c r="E2015" s="235">
        <v>2391588</v>
      </c>
      <c r="F2015" s="235">
        <v>2391588</v>
      </c>
    </row>
    <row r="2016" customHeight="1" spans="1:6">
      <c r="A2016" s="231" t="s">
        <v>1101</v>
      </c>
      <c r="B2016" s="232" t="s">
        <v>1102</v>
      </c>
      <c r="C2016" s="233" t="s">
        <v>1481</v>
      </c>
      <c r="D2016" s="236" t="s">
        <v>1482</v>
      </c>
      <c r="E2016" s="235">
        <v>359064</v>
      </c>
      <c r="F2016" s="235">
        <v>359064</v>
      </c>
    </row>
    <row r="2017" customHeight="1" spans="1:6">
      <c r="A2017" s="231" t="s">
        <v>1103</v>
      </c>
      <c r="B2017" s="232" t="s">
        <v>1104</v>
      </c>
      <c r="C2017" s="233" t="s">
        <v>1481</v>
      </c>
      <c r="D2017" s="236" t="s">
        <v>1482</v>
      </c>
      <c r="E2017" s="235">
        <v>99005</v>
      </c>
      <c r="F2017" s="235">
        <v>99005</v>
      </c>
    </row>
    <row r="2018" customHeight="1" spans="1:6">
      <c r="A2018" s="231" t="s">
        <v>1147</v>
      </c>
      <c r="B2018" s="232" t="s">
        <v>1148</v>
      </c>
      <c r="C2018" s="233" t="s">
        <v>1481</v>
      </c>
      <c r="D2018" s="236" t="s">
        <v>1482</v>
      </c>
      <c r="E2018" s="235">
        <v>414516</v>
      </c>
      <c r="F2018" s="235">
        <v>414516</v>
      </c>
    </row>
    <row r="2019" customHeight="1" spans="1:6">
      <c r="A2019" s="231" t="s">
        <v>1105</v>
      </c>
      <c r="B2019" s="232" t="s">
        <v>1106</v>
      </c>
      <c r="C2019" s="233" t="s">
        <v>1481</v>
      </c>
      <c r="D2019" s="236" t="s">
        <v>1482</v>
      </c>
      <c r="E2019" s="235">
        <v>633034</v>
      </c>
      <c r="F2019" s="235">
        <v>633034</v>
      </c>
    </row>
    <row r="2020" customHeight="1" spans="1:6">
      <c r="A2020" s="231" t="s">
        <v>1107</v>
      </c>
      <c r="B2020" s="232" t="s">
        <v>1108</v>
      </c>
      <c r="C2020" s="233" t="s">
        <v>1481</v>
      </c>
      <c r="D2020" s="236" t="s">
        <v>1482</v>
      </c>
      <c r="E2020" s="235">
        <v>189910</v>
      </c>
      <c r="F2020" s="235">
        <v>189910</v>
      </c>
    </row>
    <row r="2021" customHeight="1" spans="1:6">
      <c r="A2021" s="231" t="s">
        <v>1109</v>
      </c>
      <c r="B2021" s="232" t="s">
        <v>1110</v>
      </c>
      <c r="C2021" s="233" t="s">
        <v>1481</v>
      </c>
      <c r="D2021" s="236" t="s">
        <v>1482</v>
      </c>
      <c r="E2021" s="235">
        <v>182301</v>
      </c>
      <c r="F2021" s="235">
        <v>182301</v>
      </c>
    </row>
    <row r="2022" customHeight="1" spans="1:6">
      <c r="A2022" s="231" t="s">
        <v>1111</v>
      </c>
      <c r="B2022" s="232" t="s">
        <v>1112</v>
      </c>
      <c r="C2022" s="233" t="s">
        <v>1481</v>
      </c>
      <c r="D2022" s="236" t="s">
        <v>1482</v>
      </c>
      <c r="E2022" s="235">
        <v>316517</v>
      </c>
      <c r="F2022" s="235">
        <v>316517</v>
      </c>
    </row>
    <row r="2023" customHeight="1" spans="1:6">
      <c r="A2023" s="231" t="s">
        <v>1115</v>
      </c>
      <c r="B2023" s="232" t="s">
        <v>1116</v>
      </c>
      <c r="C2023" s="233"/>
      <c r="D2023" s="236"/>
      <c r="E2023" s="235">
        <v>3498329</v>
      </c>
      <c r="F2023" s="235">
        <v>3498329</v>
      </c>
    </row>
    <row r="2024" customHeight="1" spans="1:6">
      <c r="A2024" s="231" t="s">
        <v>1117</v>
      </c>
      <c r="B2024" s="232" t="s">
        <v>1118</v>
      </c>
      <c r="C2024" s="233" t="s">
        <v>1481</v>
      </c>
      <c r="D2024" s="236" t="s">
        <v>1482</v>
      </c>
      <c r="E2024" s="235">
        <v>1067000</v>
      </c>
      <c r="F2024" s="235">
        <v>1067000</v>
      </c>
    </row>
    <row r="2025" customHeight="1" spans="1:6">
      <c r="A2025" s="231" t="s">
        <v>1119</v>
      </c>
      <c r="B2025" s="232" t="s">
        <v>1120</v>
      </c>
      <c r="C2025" s="233" t="s">
        <v>1481</v>
      </c>
      <c r="D2025" s="236" t="s">
        <v>1482</v>
      </c>
      <c r="E2025" s="235">
        <v>400000</v>
      </c>
      <c r="F2025" s="235">
        <v>400000</v>
      </c>
    </row>
    <row r="2026" customHeight="1" spans="1:6">
      <c r="A2026" s="231" t="s">
        <v>1191</v>
      </c>
      <c r="B2026" s="232" t="s">
        <v>1192</v>
      </c>
      <c r="C2026" s="233" t="s">
        <v>1481</v>
      </c>
      <c r="D2026" s="236" t="s">
        <v>1482</v>
      </c>
      <c r="E2026" s="235">
        <v>10000</v>
      </c>
      <c r="F2026" s="235">
        <v>10000</v>
      </c>
    </row>
    <row r="2027" customHeight="1" spans="1:6">
      <c r="A2027" s="231" t="s">
        <v>1149</v>
      </c>
      <c r="B2027" s="232" t="s">
        <v>1150</v>
      </c>
      <c r="C2027" s="233" t="s">
        <v>1481</v>
      </c>
      <c r="D2027" s="236" t="s">
        <v>1482</v>
      </c>
      <c r="E2027" s="235">
        <v>78000</v>
      </c>
      <c r="F2027" s="235">
        <v>78000</v>
      </c>
    </row>
    <row r="2028" customHeight="1" spans="1:6">
      <c r="A2028" s="231" t="s">
        <v>1151</v>
      </c>
      <c r="B2028" s="232" t="s">
        <v>1152</v>
      </c>
      <c r="C2028" s="233" t="s">
        <v>1481</v>
      </c>
      <c r="D2028" s="236" t="s">
        <v>1482</v>
      </c>
      <c r="E2028" s="235">
        <v>20000</v>
      </c>
      <c r="F2028" s="235">
        <v>20000</v>
      </c>
    </row>
    <row r="2029" customHeight="1" spans="1:6">
      <c r="A2029" s="231" t="s">
        <v>1140</v>
      </c>
      <c r="B2029" s="232" t="s">
        <v>1141</v>
      </c>
      <c r="C2029" s="233" t="s">
        <v>1481</v>
      </c>
      <c r="D2029" s="236" t="s">
        <v>1482</v>
      </c>
      <c r="E2029" s="235">
        <v>400000</v>
      </c>
      <c r="F2029" s="235">
        <v>400000</v>
      </c>
    </row>
    <row r="2030" customHeight="1" spans="1:6">
      <c r="A2030" s="231" t="s">
        <v>1142</v>
      </c>
      <c r="B2030" s="232" t="s">
        <v>1143</v>
      </c>
      <c r="C2030" s="233" t="s">
        <v>1481</v>
      </c>
      <c r="D2030" s="236" t="s">
        <v>1482</v>
      </c>
      <c r="E2030" s="235">
        <v>500000</v>
      </c>
      <c r="F2030" s="235">
        <v>500000</v>
      </c>
    </row>
    <row r="2031" customHeight="1" spans="1:6">
      <c r="A2031" s="231" t="s">
        <v>1121</v>
      </c>
      <c r="B2031" s="232" t="s">
        <v>1122</v>
      </c>
      <c r="C2031" s="233" t="s">
        <v>1481</v>
      </c>
      <c r="D2031" s="236" t="s">
        <v>1482</v>
      </c>
      <c r="E2031" s="235">
        <v>36000</v>
      </c>
      <c r="F2031" s="235">
        <v>36000</v>
      </c>
    </row>
    <row r="2032" customHeight="1" spans="1:6">
      <c r="A2032" s="231" t="s">
        <v>1123</v>
      </c>
      <c r="B2032" s="232" t="s">
        <v>1124</v>
      </c>
      <c r="C2032" s="233" t="s">
        <v>1481</v>
      </c>
      <c r="D2032" s="236" t="s">
        <v>1482</v>
      </c>
      <c r="E2032" s="235">
        <v>72000</v>
      </c>
      <c r="F2032" s="235">
        <v>72000</v>
      </c>
    </row>
    <row r="2033" customHeight="1" spans="1:6">
      <c r="A2033" s="231" t="s">
        <v>1164</v>
      </c>
      <c r="B2033" s="232" t="s">
        <v>1165</v>
      </c>
      <c r="C2033" s="233" t="s">
        <v>1481</v>
      </c>
      <c r="D2033" s="236" t="s">
        <v>1482</v>
      </c>
      <c r="E2033" s="235">
        <v>500000</v>
      </c>
      <c r="F2033" s="235">
        <v>500000</v>
      </c>
    </row>
    <row r="2034" customHeight="1" spans="1:6">
      <c r="A2034" s="231" t="s">
        <v>1125</v>
      </c>
      <c r="B2034" s="232" t="s">
        <v>1126</v>
      </c>
      <c r="C2034" s="233" t="s">
        <v>1481</v>
      </c>
      <c r="D2034" s="236" t="s">
        <v>1482</v>
      </c>
      <c r="E2034" s="235">
        <v>79129</v>
      </c>
      <c r="F2034" s="235">
        <v>79129</v>
      </c>
    </row>
    <row r="2035" customHeight="1" spans="1:6">
      <c r="A2035" s="231" t="s">
        <v>1127</v>
      </c>
      <c r="B2035" s="232" t="s">
        <v>1128</v>
      </c>
      <c r="C2035" s="233" t="s">
        <v>1481</v>
      </c>
      <c r="D2035" s="236" t="s">
        <v>1482</v>
      </c>
      <c r="E2035" s="235">
        <v>80000</v>
      </c>
      <c r="F2035" s="235">
        <v>80000</v>
      </c>
    </row>
    <row r="2036" customHeight="1" spans="1:6">
      <c r="A2036" s="231" t="s">
        <v>1129</v>
      </c>
      <c r="B2036" s="232" t="s">
        <v>1130</v>
      </c>
      <c r="C2036" s="233" t="s">
        <v>1481</v>
      </c>
      <c r="D2036" s="236" t="s">
        <v>1482</v>
      </c>
      <c r="E2036" s="235">
        <v>256200</v>
      </c>
      <c r="F2036" s="235">
        <v>256200</v>
      </c>
    </row>
    <row r="2037" customHeight="1" spans="1:6">
      <c r="A2037" s="231" t="s">
        <v>1131</v>
      </c>
      <c r="B2037" s="232" t="s">
        <v>1132</v>
      </c>
      <c r="C2037" s="233"/>
      <c r="D2037" s="236"/>
      <c r="E2037" s="235">
        <v>1853568</v>
      </c>
      <c r="F2037" s="235">
        <v>1853568</v>
      </c>
    </row>
    <row r="2038" customHeight="1" spans="1:6">
      <c r="A2038" s="231" t="s">
        <v>1135</v>
      </c>
      <c r="B2038" s="232" t="s">
        <v>1136</v>
      </c>
      <c r="C2038" s="233" t="s">
        <v>1481</v>
      </c>
      <c r="D2038" s="236" t="s">
        <v>1482</v>
      </c>
      <c r="E2038" s="235">
        <v>1853568</v>
      </c>
      <c r="F2038" s="235">
        <v>1853568</v>
      </c>
    </row>
    <row r="2039" customHeight="1" spans="1:6">
      <c r="A2039" s="231"/>
      <c r="B2039" s="232"/>
      <c r="C2039" s="233" t="s">
        <v>1483</v>
      </c>
      <c r="D2039" s="236"/>
      <c r="E2039" s="235">
        <v>4079520</v>
      </c>
      <c r="F2039" s="235">
        <v>1379520</v>
      </c>
    </row>
    <row r="2040" customHeight="1" spans="1:6">
      <c r="A2040" s="231" t="s">
        <v>1095</v>
      </c>
      <c r="B2040" s="232" t="s">
        <v>1096</v>
      </c>
      <c r="C2040" s="233"/>
      <c r="D2040" s="236"/>
      <c r="E2040" s="235">
        <v>1357337</v>
      </c>
      <c r="F2040" s="235">
        <v>333280</v>
      </c>
    </row>
    <row r="2041" customHeight="1" spans="1:6">
      <c r="A2041" s="231" t="s">
        <v>1097</v>
      </c>
      <c r="B2041" s="232" t="s">
        <v>1098</v>
      </c>
      <c r="C2041" s="233" t="s">
        <v>1484</v>
      </c>
      <c r="D2041" s="236" t="s">
        <v>1485</v>
      </c>
      <c r="E2041" s="235">
        <v>1005577</v>
      </c>
      <c r="F2041" s="235">
        <v>161520</v>
      </c>
    </row>
    <row r="2042" customHeight="1" spans="1:6">
      <c r="A2042" s="231" t="s">
        <v>1101</v>
      </c>
      <c r="B2042" s="232" t="s">
        <v>1102</v>
      </c>
      <c r="C2042" s="233" t="s">
        <v>1484</v>
      </c>
      <c r="D2042" s="236" t="s">
        <v>1485</v>
      </c>
      <c r="E2042" s="235">
        <v>68424</v>
      </c>
      <c r="F2042" s="235">
        <v>68424</v>
      </c>
    </row>
    <row r="2043" customHeight="1" spans="1:6">
      <c r="A2043" s="231" t="s">
        <v>1103</v>
      </c>
      <c r="B2043" s="232" t="s">
        <v>1104</v>
      </c>
      <c r="C2043" s="233" t="s">
        <v>1484</v>
      </c>
      <c r="D2043" s="236" t="s">
        <v>1485</v>
      </c>
      <c r="E2043" s="235">
        <v>13460</v>
      </c>
      <c r="F2043" s="235">
        <v>13460</v>
      </c>
    </row>
    <row r="2044" customHeight="1" spans="1:6">
      <c r="A2044" s="231" t="s">
        <v>1105</v>
      </c>
      <c r="B2044" s="232" t="s">
        <v>1106</v>
      </c>
      <c r="C2044" s="233" t="s">
        <v>1484</v>
      </c>
      <c r="D2044" s="236" t="s">
        <v>1485</v>
      </c>
      <c r="E2044" s="235">
        <v>225989</v>
      </c>
      <c r="F2044" s="235">
        <v>45989</v>
      </c>
    </row>
    <row r="2045" customHeight="1" spans="1:6">
      <c r="A2045" s="231" t="s">
        <v>1107</v>
      </c>
      <c r="B2045" s="232" t="s">
        <v>1108</v>
      </c>
      <c r="C2045" s="233" t="s">
        <v>1484</v>
      </c>
      <c r="D2045" s="236" t="s">
        <v>1485</v>
      </c>
      <c r="E2045" s="235">
        <v>13797</v>
      </c>
      <c r="F2045" s="235">
        <v>13797</v>
      </c>
    </row>
    <row r="2046" customHeight="1" spans="1:6">
      <c r="A2046" s="231" t="s">
        <v>1109</v>
      </c>
      <c r="B2046" s="232" t="s">
        <v>1110</v>
      </c>
      <c r="C2046" s="233" t="s">
        <v>1484</v>
      </c>
      <c r="D2046" s="236" t="s">
        <v>1485</v>
      </c>
      <c r="E2046" s="235">
        <v>7096</v>
      </c>
      <c r="F2046" s="235">
        <v>7096</v>
      </c>
    </row>
    <row r="2047" customHeight="1" spans="1:6">
      <c r="A2047" s="231" t="s">
        <v>1111</v>
      </c>
      <c r="B2047" s="232" t="s">
        <v>1112</v>
      </c>
      <c r="C2047" s="233" t="s">
        <v>1484</v>
      </c>
      <c r="D2047" s="236" t="s">
        <v>1485</v>
      </c>
      <c r="E2047" s="235">
        <v>22994</v>
      </c>
      <c r="F2047" s="235">
        <v>22994</v>
      </c>
    </row>
    <row r="2048" customHeight="1" spans="1:6">
      <c r="A2048" s="231" t="s">
        <v>1115</v>
      </c>
      <c r="B2048" s="232" t="s">
        <v>1116</v>
      </c>
      <c r="C2048" s="233"/>
      <c r="D2048" s="236"/>
      <c r="E2048" s="235">
        <v>2356008</v>
      </c>
      <c r="F2048" s="235">
        <v>680065</v>
      </c>
    </row>
    <row r="2049" customHeight="1" spans="1:6">
      <c r="A2049" s="231" t="s">
        <v>1117</v>
      </c>
      <c r="B2049" s="232" t="s">
        <v>1118</v>
      </c>
      <c r="C2049" s="233" t="s">
        <v>1484</v>
      </c>
      <c r="D2049" s="236" t="s">
        <v>1485</v>
      </c>
      <c r="E2049" s="235">
        <v>1333008</v>
      </c>
      <c r="F2049" s="235">
        <v>257065</v>
      </c>
    </row>
    <row r="2050" customHeight="1" spans="1:6">
      <c r="A2050" s="231" t="s">
        <v>1119</v>
      </c>
      <c r="B2050" s="232" t="s">
        <v>1120</v>
      </c>
      <c r="C2050" s="233" t="s">
        <v>1484</v>
      </c>
      <c r="D2050" s="236" t="s">
        <v>1485</v>
      </c>
      <c r="E2050" s="235">
        <v>400000</v>
      </c>
      <c r="F2050" s="235">
        <v>100000</v>
      </c>
    </row>
    <row r="2051" customHeight="1" spans="1:6">
      <c r="A2051" s="231" t="s">
        <v>1149</v>
      </c>
      <c r="B2051" s="232" t="s">
        <v>1150</v>
      </c>
      <c r="C2051" s="233" t="s">
        <v>1484</v>
      </c>
      <c r="D2051" s="236" t="s">
        <v>1485</v>
      </c>
      <c r="E2051" s="235">
        <v>50000</v>
      </c>
      <c r="F2051" s="235">
        <v>50000</v>
      </c>
    </row>
    <row r="2052" customHeight="1" spans="1:6">
      <c r="A2052" s="231" t="s">
        <v>1140</v>
      </c>
      <c r="B2052" s="232" t="s">
        <v>1141</v>
      </c>
      <c r="C2052" s="233" t="s">
        <v>1484</v>
      </c>
      <c r="D2052" s="236" t="s">
        <v>1485</v>
      </c>
      <c r="E2052" s="235">
        <v>200000</v>
      </c>
      <c r="F2052" s="235">
        <v>100000</v>
      </c>
    </row>
    <row r="2053" customHeight="1" spans="1:6">
      <c r="A2053" s="231" t="s">
        <v>1142</v>
      </c>
      <c r="B2053" s="232" t="s">
        <v>1143</v>
      </c>
      <c r="C2053" s="233" t="s">
        <v>1484</v>
      </c>
      <c r="D2053" s="236" t="s">
        <v>1485</v>
      </c>
      <c r="E2053" s="235">
        <v>100000</v>
      </c>
      <c r="F2053" s="235">
        <v>100000</v>
      </c>
    </row>
    <row r="2054" customHeight="1" spans="1:6">
      <c r="A2054" s="231" t="s">
        <v>1238</v>
      </c>
      <c r="B2054" s="232" t="s">
        <v>1239</v>
      </c>
      <c r="C2054" s="233" t="s">
        <v>1484</v>
      </c>
      <c r="D2054" s="236" t="s">
        <v>1485</v>
      </c>
      <c r="E2054" s="235">
        <v>100000</v>
      </c>
      <c r="F2054" s="235">
        <v>0</v>
      </c>
    </row>
    <row r="2055" customHeight="1" spans="1:6">
      <c r="A2055" s="231" t="s">
        <v>1123</v>
      </c>
      <c r="B2055" s="232" t="s">
        <v>1124</v>
      </c>
      <c r="C2055" s="233" t="s">
        <v>1484</v>
      </c>
      <c r="D2055" s="236" t="s">
        <v>1485</v>
      </c>
      <c r="E2055" s="235">
        <v>45000</v>
      </c>
      <c r="F2055" s="235">
        <v>45000</v>
      </c>
    </row>
    <row r="2056" customHeight="1" spans="1:6">
      <c r="A2056" s="231" t="s">
        <v>1127</v>
      </c>
      <c r="B2056" s="232" t="s">
        <v>1128</v>
      </c>
      <c r="C2056" s="233" t="s">
        <v>1484</v>
      </c>
      <c r="D2056" s="236" t="s">
        <v>1485</v>
      </c>
      <c r="E2056" s="235">
        <v>28000</v>
      </c>
      <c r="F2056" s="235">
        <v>28000</v>
      </c>
    </row>
    <row r="2057" customHeight="1" spans="1:6">
      <c r="A2057" s="231" t="s">
        <v>1129</v>
      </c>
      <c r="B2057" s="232" t="s">
        <v>1130</v>
      </c>
      <c r="C2057" s="233" t="s">
        <v>1484</v>
      </c>
      <c r="D2057" s="236" t="s">
        <v>1485</v>
      </c>
      <c r="E2057" s="235">
        <v>100000</v>
      </c>
      <c r="F2057" s="235">
        <v>0</v>
      </c>
    </row>
    <row r="2058" customHeight="1" spans="1:6">
      <c r="A2058" s="231" t="s">
        <v>1131</v>
      </c>
      <c r="B2058" s="232" t="s">
        <v>1132</v>
      </c>
      <c r="C2058" s="233"/>
      <c r="D2058" s="236"/>
      <c r="E2058" s="235">
        <v>366175</v>
      </c>
      <c r="F2058" s="235">
        <v>366175</v>
      </c>
    </row>
    <row r="2059" customHeight="1" spans="1:6">
      <c r="A2059" s="231" t="s">
        <v>1363</v>
      </c>
      <c r="B2059" s="232" t="s">
        <v>1364</v>
      </c>
      <c r="C2059" s="233" t="s">
        <v>1484</v>
      </c>
      <c r="D2059" s="236" t="s">
        <v>1485</v>
      </c>
      <c r="E2059" s="235">
        <v>108271</v>
      </c>
      <c r="F2059" s="235">
        <v>108271</v>
      </c>
    </row>
    <row r="2060" customHeight="1" spans="1:6">
      <c r="A2060" s="231" t="s">
        <v>1135</v>
      </c>
      <c r="B2060" s="232" t="s">
        <v>1136</v>
      </c>
      <c r="C2060" s="233" t="s">
        <v>1484</v>
      </c>
      <c r="D2060" s="236" t="s">
        <v>1485</v>
      </c>
      <c r="E2060" s="235">
        <v>257904</v>
      </c>
      <c r="F2060" s="235">
        <v>257904</v>
      </c>
    </row>
    <row r="2061" customHeight="1" spans="1:6">
      <c r="A2061" s="231"/>
      <c r="B2061" s="232"/>
      <c r="C2061" s="233" t="s">
        <v>1486</v>
      </c>
      <c r="D2061" s="236"/>
      <c r="E2061" s="235">
        <v>4581921</v>
      </c>
      <c r="F2061" s="235">
        <v>4581921</v>
      </c>
    </row>
    <row r="2062" customHeight="1" spans="1:6">
      <c r="A2062" s="231" t="s">
        <v>1095</v>
      </c>
      <c r="B2062" s="232" t="s">
        <v>1096</v>
      </c>
      <c r="C2062" s="233"/>
      <c r="D2062" s="236"/>
      <c r="E2062" s="235">
        <v>2479822</v>
      </c>
      <c r="F2062" s="235">
        <v>2479822</v>
      </c>
    </row>
    <row r="2063" customHeight="1" spans="1:6">
      <c r="A2063" s="231" t="s">
        <v>1097</v>
      </c>
      <c r="B2063" s="232" t="s">
        <v>1098</v>
      </c>
      <c r="C2063" s="233" t="s">
        <v>1487</v>
      </c>
      <c r="D2063" s="236" t="s">
        <v>1488</v>
      </c>
      <c r="E2063" s="235">
        <v>1334532</v>
      </c>
      <c r="F2063" s="235">
        <v>1334532</v>
      </c>
    </row>
    <row r="2064" customHeight="1" spans="1:6">
      <c r="A2064" s="231" t="s">
        <v>1101</v>
      </c>
      <c r="B2064" s="232" t="s">
        <v>1102</v>
      </c>
      <c r="C2064" s="233" t="s">
        <v>1487</v>
      </c>
      <c r="D2064" s="236" t="s">
        <v>1488</v>
      </c>
      <c r="E2064" s="235">
        <v>192240</v>
      </c>
      <c r="F2064" s="235">
        <v>192240</v>
      </c>
    </row>
    <row r="2065" customHeight="1" spans="1:6">
      <c r="A2065" s="231" t="s">
        <v>1103</v>
      </c>
      <c r="B2065" s="232" t="s">
        <v>1104</v>
      </c>
      <c r="C2065" s="233" t="s">
        <v>1487</v>
      </c>
      <c r="D2065" s="236" t="s">
        <v>1488</v>
      </c>
      <c r="E2065" s="235">
        <v>55851</v>
      </c>
      <c r="F2065" s="235">
        <v>55851</v>
      </c>
    </row>
    <row r="2066" customHeight="1" spans="1:6">
      <c r="A2066" s="231" t="s">
        <v>1147</v>
      </c>
      <c r="B2066" s="232" t="s">
        <v>1148</v>
      </c>
      <c r="C2066" s="233" t="s">
        <v>1487</v>
      </c>
      <c r="D2066" s="236" t="s">
        <v>1488</v>
      </c>
      <c r="E2066" s="235">
        <v>216408</v>
      </c>
      <c r="F2066" s="235">
        <v>216408</v>
      </c>
    </row>
    <row r="2067" customHeight="1" spans="1:6">
      <c r="A2067" s="231" t="s">
        <v>1105</v>
      </c>
      <c r="B2067" s="232" t="s">
        <v>1106</v>
      </c>
      <c r="C2067" s="233" t="s">
        <v>1487</v>
      </c>
      <c r="D2067" s="236" t="s">
        <v>1488</v>
      </c>
      <c r="E2067" s="235">
        <v>348636</v>
      </c>
      <c r="F2067" s="235">
        <v>348636</v>
      </c>
    </row>
    <row r="2068" customHeight="1" spans="1:6">
      <c r="A2068" s="231" t="s">
        <v>1107</v>
      </c>
      <c r="B2068" s="232" t="s">
        <v>1108</v>
      </c>
      <c r="C2068" s="233" t="s">
        <v>1487</v>
      </c>
      <c r="D2068" s="236" t="s">
        <v>1488</v>
      </c>
      <c r="E2068" s="235">
        <v>104591</v>
      </c>
      <c r="F2068" s="235">
        <v>104591</v>
      </c>
    </row>
    <row r="2069" customHeight="1" spans="1:6">
      <c r="A2069" s="231" t="s">
        <v>1109</v>
      </c>
      <c r="B2069" s="232" t="s">
        <v>1110</v>
      </c>
      <c r="C2069" s="233" t="s">
        <v>1487</v>
      </c>
      <c r="D2069" s="236" t="s">
        <v>1488</v>
      </c>
      <c r="E2069" s="235">
        <v>53246</v>
      </c>
      <c r="F2069" s="235">
        <v>53246</v>
      </c>
    </row>
    <row r="2070" customHeight="1" spans="1:6">
      <c r="A2070" s="231" t="s">
        <v>1111</v>
      </c>
      <c r="B2070" s="232" t="s">
        <v>1112</v>
      </c>
      <c r="C2070" s="233" t="s">
        <v>1487</v>
      </c>
      <c r="D2070" s="236" t="s">
        <v>1488</v>
      </c>
      <c r="E2070" s="235">
        <v>174318</v>
      </c>
      <c r="F2070" s="235">
        <v>174318</v>
      </c>
    </row>
    <row r="2071" customHeight="1" spans="1:6">
      <c r="A2071" s="231" t="s">
        <v>1115</v>
      </c>
      <c r="B2071" s="232" t="s">
        <v>1116</v>
      </c>
      <c r="C2071" s="233"/>
      <c r="D2071" s="236"/>
      <c r="E2071" s="235">
        <v>1059780</v>
      </c>
      <c r="F2071" s="235">
        <v>1059780</v>
      </c>
    </row>
    <row r="2072" customHeight="1" spans="1:6">
      <c r="A2072" s="231" t="s">
        <v>1117</v>
      </c>
      <c r="B2072" s="232" t="s">
        <v>1118</v>
      </c>
      <c r="C2072" s="233" t="s">
        <v>1487</v>
      </c>
      <c r="D2072" s="236" t="s">
        <v>1488</v>
      </c>
      <c r="E2072" s="235">
        <v>497000</v>
      </c>
      <c r="F2072" s="235">
        <v>497000</v>
      </c>
    </row>
    <row r="2073" customHeight="1" spans="1:6">
      <c r="A2073" s="231" t="s">
        <v>1119</v>
      </c>
      <c r="B2073" s="232" t="s">
        <v>1120</v>
      </c>
      <c r="C2073" s="233" t="s">
        <v>1487</v>
      </c>
      <c r="D2073" s="236" t="s">
        <v>1488</v>
      </c>
      <c r="E2073" s="235">
        <v>170000</v>
      </c>
      <c r="F2073" s="235">
        <v>170000</v>
      </c>
    </row>
    <row r="2074" customHeight="1" spans="1:6">
      <c r="A2074" s="231" t="s">
        <v>1151</v>
      </c>
      <c r="B2074" s="232" t="s">
        <v>1152</v>
      </c>
      <c r="C2074" s="233" t="s">
        <v>1487</v>
      </c>
      <c r="D2074" s="236" t="s">
        <v>1488</v>
      </c>
      <c r="E2074" s="235">
        <v>15000</v>
      </c>
      <c r="F2074" s="235">
        <v>15000</v>
      </c>
    </row>
    <row r="2075" customHeight="1" spans="1:6">
      <c r="A2075" s="231" t="s">
        <v>1140</v>
      </c>
      <c r="B2075" s="232" t="s">
        <v>1141</v>
      </c>
      <c r="C2075" s="233" t="s">
        <v>1487</v>
      </c>
      <c r="D2075" s="236" t="s">
        <v>1488</v>
      </c>
      <c r="E2075" s="235">
        <v>100000</v>
      </c>
      <c r="F2075" s="235">
        <v>100000</v>
      </c>
    </row>
    <row r="2076" customHeight="1" spans="1:6">
      <c r="A2076" s="231" t="s">
        <v>1123</v>
      </c>
      <c r="B2076" s="232" t="s">
        <v>1124</v>
      </c>
      <c r="C2076" s="233" t="s">
        <v>1487</v>
      </c>
      <c r="D2076" s="236" t="s">
        <v>1488</v>
      </c>
      <c r="E2076" s="235">
        <v>15000</v>
      </c>
      <c r="F2076" s="235">
        <v>15000</v>
      </c>
    </row>
    <row r="2077" customHeight="1" spans="1:6">
      <c r="A2077" s="231" t="s">
        <v>1204</v>
      </c>
      <c r="B2077" s="232" t="s">
        <v>1205</v>
      </c>
      <c r="C2077" s="233" t="s">
        <v>1487</v>
      </c>
      <c r="D2077" s="236" t="s">
        <v>1488</v>
      </c>
      <c r="E2077" s="235">
        <v>60000</v>
      </c>
      <c r="F2077" s="235">
        <v>60000</v>
      </c>
    </row>
    <row r="2078" customHeight="1" spans="1:6">
      <c r="A2078" s="231" t="s">
        <v>1125</v>
      </c>
      <c r="B2078" s="232" t="s">
        <v>1126</v>
      </c>
      <c r="C2078" s="233" t="s">
        <v>1487</v>
      </c>
      <c r="D2078" s="236" t="s">
        <v>1488</v>
      </c>
      <c r="E2078" s="235">
        <v>43580</v>
      </c>
      <c r="F2078" s="235">
        <v>43580</v>
      </c>
    </row>
    <row r="2079" customHeight="1" spans="1:6">
      <c r="A2079" s="231" t="s">
        <v>1127</v>
      </c>
      <c r="B2079" s="232" t="s">
        <v>1128</v>
      </c>
      <c r="C2079" s="233" t="s">
        <v>1487</v>
      </c>
      <c r="D2079" s="236" t="s">
        <v>1488</v>
      </c>
      <c r="E2079" s="235">
        <v>29000</v>
      </c>
      <c r="F2079" s="235">
        <v>29000</v>
      </c>
    </row>
    <row r="2080" customHeight="1" spans="1:6">
      <c r="A2080" s="231" t="s">
        <v>1129</v>
      </c>
      <c r="B2080" s="232" t="s">
        <v>1130</v>
      </c>
      <c r="C2080" s="233" t="s">
        <v>1487</v>
      </c>
      <c r="D2080" s="236" t="s">
        <v>1488</v>
      </c>
      <c r="E2080" s="235">
        <v>130200</v>
      </c>
      <c r="F2080" s="235">
        <v>130200</v>
      </c>
    </row>
    <row r="2081" customHeight="1" spans="1:6">
      <c r="A2081" s="231" t="s">
        <v>1131</v>
      </c>
      <c r="B2081" s="232" t="s">
        <v>1132</v>
      </c>
      <c r="C2081" s="233"/>
      <c r="D2081" s="236"/>
      <c r="E2081" s="235">
        <v>1042320</v>
      </c>
      <c r="F2081" s="235">
        <v>1042320</v>
      </c>
    </row>
    <row r="2082" customHeight="1" spans="1:6">
      <c r="A2082" s="231" t="s">
        <v>1135</v>
      </c>
      <c r="B2082" s="232" t="s">
        <v>1136</v>
      </c>
      <c r="C2082" s="233" t="s">
        <v>1487</v>
      </c>
      <c r="D2082" s="236" t="s">
        <v>1488</v>
      </c>
      <c r="E2082" s="235">
        <v>1042320</v>
      </c>
      <c r="F2082" s="235">
        <v>1042320</v>
      </c>
    </row>
    <row r="2083" customHeight="1" spans="1:6">
      <c r="A2083" s="231"/>
      <c r="B2083" s="232"/>
      <c r="C2083" s="233" t="s">
        <v>1489</v>
      </c>
      <c r="D2083" s="236"/>
      <c r="E2083" s="235">
        <v>4457559</v>
      </c>
      <c r="F2083" s="235">
        <v>4457559</v>
      </c>
    </row>
    <row r="2084" customHeight="1" spans="1:6">
      <c r="A2084" s="231" t="s">
        <v>1095</v>
      </c>
      <c r="B2084" s="232" t="s">
        <v>1096</v>
      </c>
      <c r="C2084" s="233"/>
      <c r="D2084" s="236"/>
      <c r="E2084" s="235">
        <v>2536621</v>
      </c>
      <c r="F2084" s="235">
        <v>2536621</v>
      </c>
    </row>
    <row r="2085" customHeight="1" spans="1:6">
      <c r="A2085" s="231" t="s">
        <v>1097</v>
      </c>
      <c r="B2085" s="232" t="s">
        <v>1098</v>
      </c>
      <c r="C2085" s="233" t="s">
        <v>1490</v>
      </c>
      <c r="D2085" s="236" t="s">
        <v>1491</v>
      </c>
      <c r="E2085" s="235">
        <v>1370496</v>
      </c>
      <c r="F2085" s="235">
        <v>1370496</v>
      </c>
    </row>
    <row r="2086" customHeight="1" spans="1:6">
      <c r="A2086" s="231" t="s">
        <v>1101</v>
      </c>
      <c r="B2086" s="232" t="s">
        <v>1102</v>
      </c>
      <c r="C2086" s="233" t="s">
        <v>1490</v>
      </c>
      <c r="D2086" s="236" t="s">
        <v>1491</v>
      </c>
      <c r="E2086" s="235">
        <v>184296</v>
      </c>
      <c r="F2086" s="235">
        <v>184296</v>
      </c>
    </row>
    <row r="2087" customHeight="1" spans="1:6">
      <c r="A2087" s="231" t="s">
        <v>1103</v>
      </c>
      <c r="B2087" s="232" t="s">
        <v>1104</v>
      </c>
      <c r="C2087" s="233" t="s">
        <v>1490</v>
      </c>
      <c r="D2087" s="236" t="s">
        <v>1491</v>
      </c>
      <c r="E2087" s="235">
        <v>52888</v>
      </c>
      <c r="F2087" s="235">
        <v>52888</v>
      </c>
    </row>
    <row r="2088" customHeight="1" spans="1:6">
      <c r="A2088" s="231" t="s">
        <v>1147</v>
      </c>
      <c r="B2088" s="232" t="s">
        <v>1148</v>
      </c>
      <c r="C2088" s="233" t="s">
        <v>1490</v>
      </c>
      <c r="D2088" s="236" t="s">
        <v>1491</v>
      </c>
      <c r="E2088" s="235">
        <v>250728</v>
      </c>
      <c r="F2088" s="235">
        <v>250728</v>
      </c>
    </row>
    <row r="2089" customHeight="1" spans="1:6">
      <c r="A2089" s="231" t="s">
        <v>1105</v>
      </c>
      <c r="B2089" s="232" t="s">
        <v>1106</v>
      </c>
      <c r="C2089" s="233" t="s">
        <v>1490</v>
      </c>
      <c r="D2089" s="236" t="s">
        <v>1491</v>
      </c>
      <c r="E2089" s="235">
        <v>361104</v>
      </c>
      <c r="F2089" s="235">
        <v>361104</v>
      </c>
    </row>
    <row r="2090" customHeight="1" spans="1:6">
      <c r="A2090" s="231" t="s">
        <v>1107</v>
      </c>
      <c r="B2090" s="232" t="s">
        <v>1108</v>
      </c>
      <c r="C2090" s="233" t="s">
        <v>1490</v>
      </c>
      <c r="D2090" s="236" t="s">
        <v>1491</v>
      </c>
      <c r="E2090" s="235">
        <v>108331</v>
      </c>
      <c r="F2090" s="235">
        <v>108331</v>
      </c>
    </row>
    <row r="2091" customHeight="1" spans="1:6">
      <c r="A2091" s="231" t="s">
        <v>1109</v>
      </c>
      <c r="B2091" s="232" t="s">
        <v>1110</v>
      </c>
      <c r="C2091" s="233" t="s">
        <v>1490</v>
      </c>
      <c r="D2091" s="236" t="s">
        <v>1491</v>
      </c>
      <c r="E2091" s="235">
        <v>28226</v>
      </c>
      <c r="F2091" s="235">
        <v>28226</v>
      </c>
    </row>
    <row r="2092" customHeight="1" spans="1:6">
      <c r="A2092" s="231" t="s">
        <v>1111</v>
      </c>
      <c r="B2092" s="232" t="s">
        <v>1112</v>
      </c>
      <c r="C2092" s="233" t="s">
        <v>1490</v>
      </c>
      <c r="D2092" s="236" t="s">
        <v>1491</v>
      </c>
      <c r="E2092" s="235">
        <v>180552</v>
      </c>
      <c r="F2092" s="235">
        <v>180552</v>
      </c>
    </row>
    <row r="2093" customHeight="1" spans="1:6">
      <c r="A2093" s="231" t="s">
        <v>1115</v>
      </c>
      <c r="B2093" s="232" t="s">
        <v>1116</v>
      </c>
      <c r="C2093" s="233"/>
      <c r="D2093" s="236"/>
      <c r="E2093" s="235">
        <v>766938</v>
      </c>
      <c r="F2093" s="235">
        <v>766938</v>
      </c>
    </row>
    <row r="2094" customHeight="1" spans="1:6">
      <c r="A2094" s="231" t="s">
        <v>1117</v>
      </c>
      <c r="B2094" s="232" t="s">
        <v>1118</v>
      </c>
      <c r="C2094" s="233" t="s">
        <v>1490</v>
      </c>
      <c r="D2094" s="236" t="s">
        <v>1491</v>
      </c>
      <c r="E2094" s="235">
        <v>280000</v>
      </c>
      <c r="F2094" s="235">
        <v>280000</v>
      </c>
    </row>
    <row r="2095" customHeight="1" spans="1:6">
      <c r="A2095" s="231" t="s">
        <v>1119</v>
      </c>
      <c r="B2095" s="232" t="s">
        <v>1120</v>
      </c>
      <c r="C2095" s="233" t="s">
        <v>1490</v>
      </c>
      <c r="D2095" s="236" t="s">
        <v>1491</v>
      </c>
      <c r="E2095" s="235">
        <v>70000</v>
      </c>
      <c r="F2095" s="235">
        <v>70000</v>
      </c>
    </row>
    <row r="2096" customHeight="1" spans="1:6">
      <c r="A2096" s="231" t="s">
        <v>1149</v>
      </c>
      <c r="B2096" s="232" t="s">
        <v>1150</v>
      </c>
      <c r="C2096" s="233" t="s">
        <v>1490</v>
      </c>
      <c r="D2096" s="236" t="s">
        <v>1491</v>
      </c>
      <c r="E2096" s="235">
        <v>30000</v>
      </c>
      <c r="F2096" s="235">
        <v>30000</v>
      </c>
    </row>
    <row r="2097" customHeight="1" spans="1:6">
      <c r="A2097" s="231" t="s">
        <v>1140</v>
      </c>
      <c r="B2097" s="232" t="s">
        <v>1141</v>
      </c>
      <c r="C2097" s="233" t="s">
        <v>1490</v>
      </c>
      <c r="D2097" s="236" t="s">
        <v>1491</v>
      </c>
      <c r="E2097" s="235">
        <v>136000</v>
      </c>
      <c r="F2097" s="235">
        <v>136000</v>
      </c>
    </row>
    <row r="2098" customHeight="1" spans="1:6">
      <c r="A2098" s="231" t="s">
        <v>1123</v>
      </c>
      <c r="B2098" s="232" t="s">
        <v>1124</v>
      </c>
      <c r="C2098" s="233" t="s">
        <v>1490</v>
      </c>
      <c r="D2098" s="236" t="s">
        <v>1491</v>
      </c>
      <c r="E2098" s="235">
        <v>21000</v>
      </c>
      <c r="F2098" s="235">
        <v>21000</v>
      </c>
    </row>
    <row r="2099" customHeight="1" spans="1:6">
      <c r="A2099" s="231" t="s">
        <v>1125</v>
      </c>
      <c r="B2099" s="232" t="s">
        <v>1126</v>
      </c>
      <c r="C2099" s="233" t="s">
        <v>1490</v>
      </c>
      <c r="D2099" s="236" t="s">
        <v>1491</v>
      </c>
      <c r="E2099" s="235">
        <v>45138</v>
      </c>
      <c r="F2099" s="235">
        <v>45138</v>
      </c>
    </row>
    <row r="2100" customHeight="1" spans="1:6">
      <c r="A2100" s="231" t="s">
        <v>1127</v>
      </c>
      <c r="B2100" s="232" t="s">
        <v>1128</v>
      </c>
      <c r="C2100" s="233" t="s">
        <v>1490</v>
      </c>
      <c r="D2100" s="236" t="s">
        <v>1491</v>
      </c>
      <c r="E2100" s="235">
        <v>63000</v>
      </c>
      <c r="F2100" s="235">
        <v>63000</v>
      </c>
    </row>
    <row r="2101" customHeight="1" spans="1:6">
      <c r="A2101" s="231" t="s">
        <v>1129</v>
      </c>
      <c r="B2101" s="232" t="s">
        <v>1130</v>
      </c>
      <c r="C2101" s="233" t="s">
        <v>1490</v>
      </c>
      <c r="D2101" s="236" t="s">
        <v>1491</v>
      </c>
      <c r="E2101" s="235">
        <v>121800</v>
      </c>
      <c r="F2101" s="235">
        <v>121800</v>
      </c>
    </row>
    <row r="2102" customHeight="1" spans="1:6">
      <c r="A2102" s="231" t="s">
        <v>1131</v>
      </c>
      <c r="B2102" s="232" t="s">
        <v>1132</v>
      </c>
      <c r="C2102" s="233"/>
      <c r="D2102" s="236"/>
      <c r="E2102" s="235">
        <v>1154000</v>
      </c>
      <c r="F2102" s="235">
        <v>1154000</v>
      </c>
    </row>
    <row r="2103" customHeight="1" spans="1:6">
      <c r="A2103" s="231" t="s">
        <v>1135</v>
      </c>
      <c r="B2103" s="232" t="s">
        <v>1136</v>
      </c>
      <c r="C2103" s="233" t="s">
        <v>1490</v>
      </c>
      <c r="D2103" s="236" t="s">
        <v>1491</v>
      </c>
      <c r="E2103" s="235">
        <v>1154000</v>
      </c>
      <c r="F2103" s="235">
        <v>1154000</v>
      </c>
    </row>
    <row r="2104" customHeight="1" spans="1:6">
      <c r="A2104" s="231"/>
      <c r="B2104" s="232"/>
      <c r="C2104" s="233" t="s">
        <v>1492</v>
      </c>
      <c r="D2104" s="236"/>
      <c r="E2104" s="235">
        <v>4473742</v>
      </c>
      <c r="F2104" s="235">
        <v>4473742</v>
      </c>
    </row>
    <row r="2105" customHeight="1" spans="1:6">
      <c r="A2105" s="231" t="s">
        <v>1095</v>
      </c>
      <c r="B2105" s="232" t="s">
        <v>1096</v>
      </c>
      <c r="C2105" s="233"/>
      <c r="D2105" s="236"/>
      <c r="E2105" s="235">
        <v>2445014</v>
      </c>
      <c r="F2105" s="235">
        <v>2445014</v>
      </c>
    </row>
    <row r="2106" customHeight="1" spans="1:6">
      <c r="A2106" s="231" t="s">
        <v>1097</v>
      </c>
      <c r="B2106" s="232" t="s">
        <v>1098</v>
      </c>
      <c r="C2106" s="233" t="s">
        <v>1493</v>
      </c>
      <c r="D2106" s="236" t="s">
        <v>1494</v>
      </c>
      <c r="E2106" s="235">
        <v>1235016</v>
      </c>
      <c r="F2106" s="235">
        <v>1235016</v>
      </c>
    </row>
    <row r="2107" customHeight="1" spans="1:6">
      <c r="A2107" s="231" t="s">
        <v>1101</v>
      </c>
      <c r="B2107" s="232" t="s">
        <v>1102</v>
      </c>
      <c r="C2107" s="233" t="s">
        <v>1493</v>
      </c>
      <c r="D2107" s="236" t="s">
        <v>1494</v>
      </c>
      <c r="E2107" s="235">
        <v>186732</v>
      </c>
      <c r="F2107" s="235">
        <v>186732</v>
      </c>
    </row>
    <row r="2108" customHeight="1" spans="1:6">
      <c r="A2108" s="231" t="s">
        <v>1103</v>
      </c>
      <c r="B2108" s="232" t="s">
        <v>1104</v>
      </c>
      <c r="C2108" s="233" t="s">
        <v>1493</v>
      </c>
      <c r="D2108" s="236" t="s">
        <v>1494</v>
      </c>
      <c r="E2108" s="235">
        <v>49661</v>
      </c>
      <c r="F2108" s="235">
        <v>49661</v>
      </c>
    </row>
    <row r="2109" customHeight="1" spans="1:6">
      <c r="A2109" s="231" t="s">
        <v>1147</v>
      </c>
      <c r="B2109" s="232" t="s">
        <v>1148</v>
      </c>
      <c r="C2109" s="233" t="s">
        <v>1493</v>
      </c>
      <c r="D2109" s="236" t="s">
        <v>1494</v>
      </c>
      <c r="E2109" s="235">
        <v>204192</v>
      </c>
      <c r="F2109" s="235">
        <v>204192</v>
      </c>
    </row>
    <row r="2110" customHeight="1" spans="1:6">
      <c r="A2110" s="231" t="s">
        <v>1105</v>
      </c>
      <c r="B2110" s="232" t="s">
        <v>1106</v>
      </c>
      <c r="C2110" s="233" t="s">
        <v>1493</v>
      </c>
      <c r="D2110" s="236" t="s">
        <v>1494</v>
      </c>
      <c r="E2110" s="235">
        <v>325188</v>
      </c>
      <c r="F2110" s="235">
        <v>325188</v>
      </c>
    </row>
    <row r="2111" customHeight="1" spans="1:6">
      <c r="A2111" s="231" t="s">
        <v>1107</v>
      </c>
      <c r="B2111" s="232" t="s">
        <v>1108</v>
      </c>
      <c r="C2111" s="233" t="s">
        <v>1493</v>
      </c>
      <c r="D2111" s="236" t="s">
        <v>1494</v>
      </c>
      <c r="E2111" s="235">
        <v>97556</v>
      </c>
      <c r="F2111" s="235">
        <v>97556</v>
      </c>
    </row>
    <row r="2112" customHeight="1" spans="1:6">
      <c r="A2112" s="231" t="s">
        <v>1109</v>
      </c>
      <c r="B2112" s="232" t="s">
        <v>1110</v>
      </c>
      <c r="C2112" s="233" t="s">
        <v>1493</v>
      </c>
      <c r="D2112" s="236" t="s">
        <v>1494</v>
      </c>
      <c r="E2112" s="235">
        <v>184074</v>
      </c>
      <c r="F2112" s="235">
        <v>184074</v>
      </c>
    </row>
    <row r="2113" customHeight="1" spans="1:6">
      <c r="A2113" s="231" t="s">
        <v>1111</v>
      </c>
      <c r="B2113" s="232" t="s">
        <v>1112</v>
      </c>
      <c r="C2113" s="233" t="s">
        <v>1493</v>
      </c>
      <c r="D2113" s="236" t="s">
        <v>1494</v>
      </c>
      <c r="E2113" s="235">
        <v>162594</v>
      </c>
      <c r="F2113" s="235">
        <v>162594</v>
      </c>
    </row>
    <row r="2114" customHeight="1" spans="1:6">
      <c r="A2114" s="231" t="s">
        <v>1115</v>
      </c>
      <c r="B2114" s="232" t="s">
        <v>1116</v>
      </c>
      <c r="C2114" s="233"/>
      <c r="D2114" s="236"/>
      <c r="E2114" s="235">
        <v>1049649</v>
      </c>
      <c r="F2114" s="235">
        <v>1049649</v>
      </c>
    </row>
    <row r="2115" customHeight="1" spans="1:6">
      <c r="A2115" s="231" t="s">
        <v>1117</v>
      </c>
      <c r="B2115" s="232" t="s">
        <v>1118</v>
      </c>
      <c r="C2115" s="233" t="s">
        <v>1493</v>
      </c>
      <c r="D2115" s="236" t="s">
        <v>1494</v>
      </c>
      <c r="E2115" s="235">
        <v>506500</v>
      </c>
      <c r="F2115" s="235">
        <v>506500</v>
      </c>
    </row>
    <row r="2116" customHeight="1" spans="1:6">
      <c r="A2116" s="231" t="s">
        <v>1119</v>
      </c>
      <c r="B2116" s="232" t="s">
        <v>1120</v>
      </c>
      <c r="C2116" s="233" t="s">
        <v>1493</v>
      </c>
      <c r="D2116" s="236" t="s">
        <v>1494</v>
      </c>
      <c r="E2116" s="235">
        <v>80000</v>
      </c>
      <c r="F2116" s="235">
        <v>80000</v>
      </c>
    </row>
    <row r="2117" customHeight="1" spans="1:6">
      <c r="A2117" s="231" t="s">
        <v>1224</v>
      </c>
      <c r="B2117" s="232" t="s">
        <v>1225</v>
      </c>
      <c r="C2117" s="233" t="s">
        <v>1493</v>
      </c>
      <c r="D2117" s="236" t="s">
        <v>1494</v>
      </c>
      <c r="E2117" s="235">
        <v>2400</v>
      </c>
      <c r="F2117" s="235">
        <v>2400</v>
      </c>
    </row>
    <row r="2118" customHeight="1" spans="1:6">
      <c r="A2118" s="231" t="s">
        <v>1149</v>
      </c>
      <c r="B2118" s="232" t="s">
        <v>1150</v>
      </c>
      <c r="C2118" s="233" t="s">
        <v>1493</v>
      </c>
      <c r="D2118" s="236" t="s">
        <v>1494</v>
      </c>
      <c r="E2118" s="235">
        <v>30000</v>
      </c>
      <c r="F2118" s="235">
        <v>30000</v>
      </c>
    </row>
    <row r="2119" customHeight="1" spans="1:6">
      <c r="A2119" s="231" t="s">
        <v>1151</v>
      </c>
      <c r="B2119" s="232" t="s">
        <v>1152</v>
      </c>
      <c r="C2119" s="233" t="s">
        <v>1493</v>
      </c>
      <c r="D2119" s="236" t="s">
        <v>1494</v>
      </c>
      <c r="E2119" s="235">
        <v>1200</v>
      </c>
      <c r="F2119" s="235">
        <v>1200</v>
      </c>
    </row>
    <row r="2120" customHeight="1" spans="1:6">
      <c r="A2120" s="231" t="s">
        <v>1140</v>
      </c>
      <c r="B2120" s="232" t="s">
        <v>1141</v>
      </c>
      <c r="C2120" s="233" t="s">
        <v>1493</v>
      </c>
      <c r="D2120" s="236" t="s">
        <v>1494</v>
      </c>
      <c r="E2120" s="235">
        <v>130000</v>
      </c>
      <c r="F2120" s="235">
        <v>130000</v>
      </c>
    </row>
    <row r="2121" customHeight="1" spans="1:6">
      <c r="A2121" s="231" t="s">
        <v>1142</v>
      </c>
      <c r="B2121" s="232" t="s">
        <v>1143</v>
      </c>
      <c r="C2121" s="233" t="s">
        <v>1493</v>
      </c>
      <c r="D2121" s="236" t="s">
        <v>1494</v>
      </c>
      <c r="E2121" s="235">
        <v>20000</v>
      </c>
      <c r="F2121" s="235">
        <v>20000</v>
      </c>
    </row>
    <row r="2122" customHeight="1" spans="1:6">
      <c r="A2122" s="231" t="s">
        <v>1123</v>
      </c>
      <c r="B2122" s="232" t="s">
        <v>1124</v>
      </c>
      <c r="C2122" s="233" t="s">
        <v>1493</v>
      </c>
      <c r="D2122" s="236" t="s">
        <v>1494</v>
      </c>
      <c r="E2122" s="235">
        <v>44200</v>
      </c>
      <c r="F2122" s="235">
        <v>44200</v>
      </c>
    </row>
    <row r="2123" customHeight="1" spans="1:6">
      <c r="A2123" s="231" t="s">
        <v>1204</v>
      </c>
      <c r="B2123" s="232" t="s">
        <v>1205</v>
      </c>
      <c r="C2123" s="233" t="s">
        <v>1493</v>
      </c>
      <c r="D2123" s="236" t="s">
        <v>1494</v>
      </c>
      <c r="E2123" s="235">
        <v>20000</v>
      </c>
      <c r="F2123" s="235">
        <v>20000</v>
      </c>
    </row>
    <row r="2124" customHeight="1" spans="1:6">
      <c r="A2124" s="231" t="s">
        <v>1125</v>
      </c>
      <c r="B2124" s="232" t="s">
        <v>1126</v>
      </c>
      <c r="C2124" s="233" t="s">
        <v>1493</v>
      </c>
      <c r="D2124" s="236" t="s">
        <v>1494</v>
      </c>
      <c r="E2124" s="235">
        <v>40649</v>
      </c>
      <c r="F2124" s="235">
        <v>40649</v>
      </c>
    </row>
    <row r="2125" customHeight="1" spans="1:6">
      <c r="A2125" s="231" t="s">
        <v>1127</v>
      </c>
      <c r="B2125" s="232" t="s">
        <v>1128</v>
      </c>
      <c r="C2125" s="233" t="s">
        <v>1493</v>
      </c>
      <c r="D2125" s="236" t="s">
        <v>1494</v>
      </c>
      <c r="E2125" s="235">
        <v>51700</v>
      </c>
      <c r="F2125" s="235">
        <v>51700</v>
      </c>
    </row>
    <row r="2126" customHeight="1" spans="1:6">
      <c r="A2126" s="231" t="s">
        <v>1129</v>
      </c>
      <c r="B2126" s="232" t="s">
        <v>1130</v>
      </c>
      <c r="C2126" s="233" t="s">
        <v>1493</v>
      </c>
      <c r="D2126" s="236" t="s">
        <v>1494</v>
      </c>
      <c r="E2126" s="235">
        <v>123000</v>
      </c>
      <c r="F2126" s="235">
        <v>123000</v>
      </c>
    </row>
    <row r="2127" customHeight="1" spans="1:6">
      <c r="A2127" s="231" t="s">
        <v>1131</v>
      </c>
      <c r="B2127" s="232" t="s">
        <v>1132</v>
      </c>
      <c r="C2127" s="233"/>
      <c r="D2127" s="236"/>
      <c r="E2127" s="235">
        <v>979080</v>
      </c>
      <c r="F2127" s="235">
        <v>979080</v>
      </c>
    </row>
    <row r="2128" customHeight="1" spans="1:6">
      <c r="A2128" s="231" t="s">
        <v>1135</v>
      </c>
      <c r="B2128" s="232" t="s">
        <v>1136</v>
      </c>
      <c r="C2128" s="233" t="s">
        <v>1493</v>
      </c>
      <c r="D2128" s="236" t="s">
        <v>1494</v>
      </c>
      <c r="E2128" s="235">
        <v>979080</v>
      </c>
      <c r="F2128" s="235">
        <v>979080</v>
      </c>
    </row>
    <row r="2129" customHeight="1" spans="1:6">
      <c r="A2129" s="231"/>
      <c r="B2129" s="232"/>
      <c r="C2129" s="233" t="s">
        <v>1495</v>
      </c>
      <c r="D2129" s="236"/>
      <c r="E2129" s="235">
        <v>2820346</v>
      </c>
      <c r="F2129" s="235">
        <v>2820346</v>
      </c>
    </row>
    <row r="2130" customHeight="1" spans="1:6">
      <c r="A2130" s="231" t="s">
        <v>1095</v>
      </c>
      <c r="B2130" s="232" t="s">
        <v>1096</v>
      </c>
      <c r="C2130" s="233"/>
      <c r="D2130" s="236"/>
      <c r="E2130" s="235">
        <v>2076917</v>
      </c>
      <c r="F2130" s="235">
        <v>2076917</v>
      </c>
    </row>
    <row r="2131" customHeight="1" spans="1:6">
      <c r="A2131" s="231" t="s">
        <v>1097</v>
      </c>
      <c r="B2131" s="232" t="s">
        <v>1098</v>
      </c>
      <c r="C2131" s="233" t="s">
        <v>1496</v>
      </c>
      <c r="D2131" s="236" t="s">
        <v>1497</v>
      </c>
      <c r="E2131" s="235">
        <v>1126212</v>
      </c>
      <c r="F2131" s="235">
        <v>1126212</v>
      </c>
    </row>
    <row r="2132" customHeight="1" spans="1:6">
      <c r="A2132" s="231" t="s">
        <v>1101</v>
      </c>
      <c r="B2132" s="232" t="s">
        <v>1102</v>
      </c>
      <c r="C2132" s="233" t="s">
        <v>1496</v>
      </c>
      <c r="D2132" s="236" t="s">
        <v>1497</v>
      </c>
      <c r="E2132" s="235">
        <v>154224</v>
      </c>
      <c r="F2132" s="235">
        <v>154224</v>
      </c>
    </row>
    <row r="2133" customHeight="1" spans="1:6">
      <c r="A2133" s="231" t="s">
        <v>1103</v>
      </c>
      <c r="B2133" s="232" t="s">
        <v>1104</v>
      </c>
      <c r="C2133" s="233" t="s">
        <v>1496</v>
      </c>
      <c r="D2133" s="236" t="s">
        <v>1497</v>
      </c>
      <c r="E2133" s="235">
        <v>42693</v>
      </c>
      <c r="F2133" s="235">
        <v>42693</v>
      </c>
    </row>
    <row r="2134" customHeight="1" spans="1:6">
      <c r="A2134" s="231" t="s">
        <v>1147</v>
      </c>
      <c r="B2134" s="232" t="s">
        <v>1148</v>
      </c>
      <c r="C2134" s="233" t="s">
        <v>1496</v>
      </c>
      <c r="D2134" s="236" t="s">
        <v>1497</v>
      </c>
      <c r="E2134" s="235">
        <v>213552</v>
      </c>
      <c r="F2134" s="235">
        <v>213552</v>
      </c>
    </row>
    <row r="2135" customHeight="1" spans="1:6">
      <c r="A2135" s="231" t="s">
        <v>1105</v>
      </c>
      <c r="B2135" s="232" t="s">
        <v>1106</v>
      </c>
      <c r="C2135" s="233" t="s">
        <v>1496</v>
      </c>
      <c r="D2135" s="236" t="s">
        <v>1497</v>
      </c>
      <c r="E2135" s="235">
        <v>298798</v>
      </c>
      <c r="F2135" s="235">
        <v>298798</v>
      </c>
    </row>
    <row r="2136" customHeight="1" spans="1:6">
      <c r="A2136" s="231" t="s">
        <v>1107</v>
      </c>
      <c r="B2136" s="232" t="s">
        <v>1108</v>
      </c>
      <c r="C2136" s="233" t="s">
        <v>1496</v>
      </c>
      <c r="D2136" s="236" t="s">
        <v>1497</v>
      </c>
      <c r="E2136" s="235">
        <v>89639</v>
      </c>
      <c r="F2136" s="235">
        <v>89639</v>
      </c>
    </row>
    <row r="2137" customHeight="1" spans="1:6">
      <c r="A2137" s="231" t="s">
        <v>1109</v>
      </c>
      <c r="B2137" s="232" t="s">
        <v>1110</v>
      </c>
      <c r="C2137" s="233" t="s">
        <v>1496</v>
      </c>
      <c r="D2137" s="236" t="s">
        <v>1497</v>
      </c>
      <c r="E2137" s="235">
        <v>2400</v>
      </c>
      <c r="F2137" s="235">
        <v>2400</v>
      </c>
    </row>
    <row r="2138" customHeight="1" spans="1:6">
      <c r="A2138" s="231" t="s">
        <v>1111</v>
      </c>
      <c r="B2138" s="232" t="s">
        <v>1112</v>
      </c>
      <c r="C2138" s="233" t="s">
        <v>1496</v>
      </c>
      <c r="D2138" s="236" t="s">
        <v>1497</v>
      </c>
      <c r="E2138" s="235">
        <v>149399</v>
      </c>
      <c r="F2138" s="235">
        <v>149399</v>
      </c>
    </row>
    <row r="2139" customHeight="1" spans="1:6">
      <c r="A2139" s="231" t="s">
        <v>1115</v>
      </c>
      <c r="B2139" s="232" t="s">
        <v>1116</v>
      </c>
      <c r="C2139" s="233"/>
      <c r="D2139" s="236"/>
      <c r="E2139" s="235">
        <v>743430</v>
      </c>
      <c r="F2139" s="235">
        <v>743430</v>
      </c>
    </row>
    <row r="2140" customHeight="1" spans="1:6">
      <c r="A2140" s="231" t="s">
        <v>1117</v>
      </c>
      <c r="B2140" s="232" t="s">
        <v>1118</v>
      </c>
      <c r="C2140" s="233" t="s">
        <v>1496</v>
      </c>
      <c r="D2140" s="236" t="s">
        <v>1497</v>
      </c>
      <c r="E2140" s="235">
        <v>280000</v>
      </c>
      <c r="F2140" s="235">
        <v>280000</v>
      </c>
    </row>
    <row r="2141" customHeight="1" spans="1:6">
      <c r="A2141" s="231" t="s">
        <v>1119</v>
      </c>
      <c r="B2141" s="232" t="s">
        <v>1120</v>
      </c>
      <c r="C2141" s="233" t="s">
        <v>1496</v>
      </c>
      <c r="D2141" s="236" t="s">
        <v>1497</v>
      </c>
      <c r="E2141" s="235">
        <v>150000</v>
      </c>
      <c r="F2141" s="235">
        <v>150000</v>
      </c>
    </row>
    <row r="2142" customHeight="1" spans="1:6">
      <c r="A2142" s="231" t="s">
        <v>1224</v>
      </c>
      <c r="B2142" s="232" t="s">
        <v>1225</v>
      </c>
      <c r="C2142" s="233" t="s">
        <v>1496</v>
      </c>
      <c r="D2142" s="236" t="s">
        <v>1497</v>
      </c>
      <c r="E2142" s="235">
        <v>10000</v>
      </c>
      <c r="F2142" s="235">
        <v>10000</v>
      </c>
    </row>
    <row r="2143" customHeight="1" spans="1:6">
      <c r="A2143" s="231" t="s">
        <v>1149</v>
      </c>
      <c r="B2143" s="232" t="s">
        <v>1150</v>
      </c>
      <c r="C2143" s="233" t="s">
        <v>1496</v>
      </c>
      <c r="D2143" s="236" t="s">
        <v>1497</v>
      </c>
      <c r="E2143" s="235">
        <v>30000</v>
      </c>
      <c r="F2143" s="235">
        <v>30000</v>
      </c>
    </row>
    <row r="2144" customHeight="1" spans="1:6">
      <c r="A2144" s="231" t="s">
        <v>1151</v>
      </c>
      <c r="B2144" s="232" t="s">
        <v>1152</v>
      </c>
      <c r="C2144" s="233" t="s">
        <v>1496</v>
      </c>
      <c r="D2144" s="236" t="s">
        <v>1497</v>
      </c>
      <c r="E2144" s="235">
        <v>20000</v>
      </c>
      <c r="F2144" s="235">
        <v>20000</v>
      </c>
    </row>
    <row r="2145" customHeight="1" spans="1:6">
      <c r="A2145" s="231" t="s">
        <v>1140</v>
      </c>
      <c r="B2145" s="232" t="s">
        <v>1141</v>
      </c>
      <c r="C2145" s="233" t="s">
        <v>1496</v>
      </c>
      <c r="D2145" s="236" t="s">
        <v>1497</v>
      </c>
      <c r="E2145" s="235">
        <v>90000</v>
      </c>
      <c r="F2145" s="235">
        <v>90000</v>
      </c>
    </row>
    <row r="2146" customHeight="1" spans="1:6">
      <c r="A2146" s="231" t="s">
        <v>1121</v>
      </c>
      <c r="B2146" s="232" t="s">
        <v>1122</v>
      </c>
      <c r="C2146" s="233" t="s">
        <v>1496</v>
      </c>
      <c r="D2146" s="236" t="s">
        <v>1497</v>
      </c>
      <c r="E2146" s="235">
        <v>5000</v>
      </c>
      <c r="F2146" s="235">
        <v>5000</v>
      </c>
    </row>
    <row r="2147" customHeight="1" spans="1:6">
      <c r="A2147" s="231" t="s">
        <v>1199</v>
      </c>
      <c r="B2147" s="232" t="s">
        <v>1200</v>
      </c>
      <c r="C2147" s="233" t="s">
        <v>1496</v>
      </c>
      <c r="D2147" s="236" t="s">
        <v>1497</v>
      </c>
      <c r="E2147" s="235">
        <v>5000</v>
      </c>
      <c r="F2147" s="235">
        <v>5000</v>
      </c>
    </row>
    <row r="2148" customHeight="1" spans="1:6">
      <c r="A2148" s="231" t="s">
        <v>1123</v>
      </c>
      <c r="B2148" s="232" t="s">
        <v>1124</v>
      </c>
      <c r="C2148" s="233" t="s">
        <v>1496</v>
      </c>
      <c r="D2148" s="236" t="s">
        <v>1497</v>
      </c>
      <c r="E2148" s="235">
        <v>10000</v>
      </c>
      <c r="F2148" s="235">
        <v>10000</v>
      </c>
    </row>
    <row r="2149" customHeight="1" spans="1:6">
      <c r="A2149" s="231" t="s">
        <v>1125</v>
      </c>
      <c r="B2149" s="232" t="s">
        <v>1126</v>
      </c>
      <c r="C2149" s="233" t="s">
        <v>1496</v>
      </c>
      <c r="D2149" s="236" t="s">
        <v>1497</v>
      </c>
      <c r="E2149" s="235">
        <v>37350</v>
      </c>
      <c r="F2149" s="235">
        <v>37350</v>
      </c>
    </row>
    <row r="2150" customHeight="1" spans="1:6">
      <c r="A2150" s="231" t="s">
        <v>1129</v>
      </c>
      <c r="B2150" s="232" t="s">
        <v>1130</v>
      </c>
      <c r="C2150" s="233" t="s">
        <v>1496</v>
      </c>
      <c r="D2150" s="236" t="s">
        <v>1497</v>
      </c>
      <c r="E2150" s="235">
        <v>106080</v>
      </c>
      <c r="F2150" s="235">
        <v>106080</v>
      </c>
    </row>
    <row r="2151" customHeight="1" spans="1:6">
      <c r="A2151" s="231"/>
      <c r="B2151" s="232"/>
      <c r="C2151" s="233" t="s">
        <v>1498</v>
      </c>
      <c r="D2151" s="236"/>
      <c r="E2151" s="235">
        <v>759593</v>
      </c>
      <c r="F2151" s="235">
        <v>759593</v>
      </c>
    </row>
    <row r="2152" customHeight="1" spans="1:6">
      <c r="A2152" s="231" t="s">
        <v>1095</v>
      </c>
      <c r="B2152" s="232" t="s">
        <v>1096</v>
      </c>
      <c r="C2152" s="233"/>
      <c r="D2152" s="236"/>
      <c r="E2152" s="235">
        <v>107617</v>
      </c>
      <c r="F2152" s="235">
        <v>107617</v>
      </c>
    </row>
    <row r="2153" customHeight="1" spans="1:6">
      <c r="A2153" s="231" t="s">
        <v>1097</v>
      </c>
      <c r="B2153" s="232" t="s">
        <v>1098</v>
      </c>
      <c r="C2153" s="233" t="s">
        <v>1499</v>
      </c>
      <c r="D2153" s="236" t="s">
        <v>1500</v>
      </c>
      <c r="E2153" s="235">
        <v>55440</v>
      </c>
      <c r="F2153" s="235">
        <v>55440</v>
      </c>
    </row>
    <row r="2154" customHeight="1" spans="1:6">
      <c r="A2154" s="231" t="s">
        <v>1101</v>
      </c>
      <c r="B2154" s="232" t="s">
        <v>1102</v>
      </c>
      <c r="C2154" s="233" t="s">
        <v>1499</v>
      </c>
      <c r="D2154" s="236" t="s">
        <v>1500</v>
      </c>
      <c r="E2154" s="235">
        <v>1296</v>
      </c>
      <c r="F2154" s="235">
        <v>1296</v>
      </c>
    </row>
    <row r="2155" customHeight="1" spans="1:6">
      <c r="A2155" s="231" t="s">
        <v>1147</v>
      </c>
      <c r="B2155" s="232" t="s">
        <v>1148</v>
      </c>
      <c r="C2155" s="233" t="s">
        <v>1499</v>
      </c>
      <c r="D2155" s="236" t="s">
        <v>1500</v>
      </c>
      <c r="E2155" s="235">
        <v>22284</v>
      </c>
      <c r="F2155" s="235">
        <v>22284</v>
      </c>
    </row>
    <row r="2156" customHeight="1" spans="1:6">
      <c r="A2156" s="231" t="s">
        <v>1105</v>
      </c>
      <c r="B2156" s="232" t="s">
        <v>1106</v>
      </c>
      <c r="C2156" s="233" t="s">
        <v>1499</v>
      </c>
      <c r="D2156" s="236" t="s">
        <v>1500</v>
      </c>
      <c r="E2156" s="235">
        <v>15804</v>
      </c>
      <c r="F2156" s="235">
        <v>15804</v>
      </c>
    </row>
    <row r="2157" customHeight="1" spans="1:6">
      <c r="A2157" s="231" t="s">
        <v>1107</v>
      </c>
      <c r="B2157" s="232" t="s">
        <v>1108</v>
      </c>
      <c r="C2157" s="233" t="s">
        <v>1499</v>
      </c>
      <c r="D2157" s="236" t="s">
        <v>1500</v>
      </c>
      <c r="E2157" s="235">
        <v>4741</v>
      </c>
      <c r="F2157" s="235">
        <v>4741</v>
      </c>
    </row>
    <row r="2158" customHeight="1" spans="1:6">
      <c r="A2158" s="231" t="s">
        <v>1109</v>
      </c>
      <c r="B2158" s="232" t="s">
        <v>1110</v>
      </c>
      <c r="C2158" s="233" t="s">
        <v>1499</v>
      </c>
      <c r="D2158" s="236" t="s">
        <v>1500</v>
      </c>
      <c r="E2158" s="235">
        <v>150</v>
      </c>
      <c r="F2158" s="235">
        <v>150</v>
      </c>
    </row>
    <row r="2159" customHeight="1" spans="1:6">
      <c r="A2159" s="231" t="s">
        <v>1111</v>
      </c>
      <c r="B2159" s="232" t="s">
        <v>1112</v>
      </c>
      <c r="C2159" s="233" t="s">
        <v>1499</v>
      </c>
      <c r="D2159" s="236" t="s">
        <v>1500</v>
      </c>
      <c r="E2159" s="235">
        <v>7902</v>
      </c>
      <c r="F2159" s="235">
        <v>7902</v>
      </c>
    </row>
    <row r="2160" customHeight="1" spans="1:6">
      <c r="A2160" s="231" t="s">
        <v>1115</v>
      </c>
      <c r="B2160" s="232" t="s">
        <v>1116</v>
      </c>
      <c r="C2160" s="233"/>
      <c r="D2160" s="236"/>
      <c r="E2160" s="235">
        <v>651976</v>
      </c>
      <c r="F2160" s="235">
        <v>651976</v>
      </c>
    </row>
    <row r="2161" customHeight="1" spans="1:6">
      <c r="A2161" s="231" t="s">
        <v>1117</v>
      </c>
      <c r="B2161" s="232" t="s">
        <v>1118</v>
      </c>
      <c r="C2161" s="233" t="s">
        <v>1499</v>
      </c>
      <c r="D2161" s="236" t="s">
        <v>1500</v>
      </c>
      <c r="E2161" s="235">
        <v>250000</v>
      </c>
      <c r="F2161" s="235">
        <v>250000</v>
      </c>
    </row>
    <row r="2162" customHeight="1" spans="1:6">
      <c r="A2162" s="231" t="s">
        <v>1119</v>
      </c>
      <c r="B2162" s="232" t="s">
        <v>1120</v>
      </c>
      <c r="C2162" s="233" t="s">
        <v>1499</v>
      </c>
      <c r="D2162" s="236" t="s">
        <v>1500</v>
      </c>
      <c r="E2162" s="235">
        <v>210000</v>
      </c>
      <c r="F2162" s="235">
        <v>210000</v>
      </c>
    </row>
    <row r="2163" customHeight="1" spans="1:6">
      <c r="A2163" s="231" t="s">
        <v>1151</v>
      </c>
      <c r="B2163" s="232" t="s">
        <v>1152</v>
      </c>
      <c r="C2163" s="233" t="s">
        <v>1499</v>
      </c>
      <c r="D2163" s="236" t="s">
        <v>1500</v>
      </c>
      <c r="E2163" s="235">
        <v>10000</v>
      </c>
      <c r="F2163" s="235">
        <v>10000</v>
      </c>
    </row>
    <row r="2164" customHeight="1" spans="1:6">
      <c r="A2164" s="231" t="s">
        <v>1140</v>
      </c>
      <c r="B2164" s="232" t="s">
        <v>1141</v>
      </c>
      <c r="C2164" s="233" t="s">
        <v>1499</v>
      </c>
      <c r="D2164" s="236" t="s">
        <v>1500</v>
      </c>
      <c r="E2164" s="235">
        <v>50000</v>
      </c>
      <c r="F2164" s="235">
        <v>50000</v>
      </c>
    </row>
    <row r="2165" customHeight="1" spans="1:6">
      <c r="A2165" s="231" t="s">
        <v>1142</v>
      </c>
      <c r="B2165" s="232" t="s">
        <v>1143</v>
      </c>
      <c r="C2165" s="233" t="s">
        <v>1499</v>
      </c>
      <c r="D2165" s="236" t="s">
        <v>1500</v>
      </c>
      <c r="E2165" s="235">
        <v>70000</v>
      </c>
      <c r="F2165" s="235">
        <v>70000</v>
      </c>
    </row>
    <row r="2166" customHeight="1" spans="1:6">
      <c r="A2166" s="231" t="s">
        <v>1123</v>
      </c>
      <c r="B2166" s="232" t="s">
        <v>1124</v>
      </c>
      <c r="C2166" s="233" t="s">
        <v>1499</v>
      </c>
      <c r="D2166" s="236" t="s">
        <v>1500</v>
      </c>
      <c r="E2166" s="235">
        <v>10000</v>
      </c>
      <c r="F2166" s="235">
        <v>10000</v>
      </c>
    </row>
    <row r="2167" customHeight="1" spans="1:6">
      <c r="A2167" s="231" t="s">
        <v>1204</v>
      </c>
      <c r="B2167" s="232" t="s">
        <v>1205</v>
      </c>
      <c r="C2167" s="233" t="s">
        <v>1499</v>
      </c>
      <c r="D2167" s="236" t="s">
        <v>1500</v>
      </c>
      <c r="E2167" s="235">
        <v>50000</v>
      </c>
      <c r="F2167" s="235">
        <v>50000</v>
      </c>
    </row>
    <row r="2168" customHeight="1" spans="1:6">
      <c r="A2168" s="231" t="s">
        <v>1125</v>
      </c>
      <c r="B2168" s="232" t="s">
        <v>1126</v>
      </c>
      <c r="C2168" s="233" t="s">
        <v>1499</v>
      </c>
      <c r="D2168" s="236" t="s">
        <v>1500</v>
      </c>
      <c r="E2168" s="235">
        <v>1976</v>
      </c>
      <c r="F2168" s="235">
        <v>1976</v>
      </c>
    </row>
  </sheetData>
  <mergeCells count="9">
    <mergeCell ref="A1:D1"/>
    <mergeCell ref="A2:F2"/>
    <mergeCell ref="E4:F4"/>
    <mergeCell ref="A4:A6"/>
    <mergeCell ref="B4:B6"/>
    <mergeCell ref="C4:C6"/>
    <mergeCell ref="D4:D6"/>
    <mergeCell ref="E5:E6"/>
    <mergeCell ref="F5:F6"/>
  </mergeCells>
  <printOptions horizontalCentered="1"/>
  <pageMargins left="0.75" right="0.75" top="0.979166666666667" bottom="0.979166666666667" header="0.509027777777778" footer="0.509027777777778"/>
  <pageSetup paperSize="9" scale="75" fitToHeight="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10" sqref="A10"/>
    </sheetView>
  </sheetViews>
  <sheetFormatPr defaultColWidth="9" defaultRowHeight="21" customHeight="1" outlineLevelCol="2"/>
  <cols>
    <col min="1" max="1" width="43.375" style="205" customWidth="1"/>
    <col min="2" max="2" width="31.125" style="205" customWidth="1"/>
    <col min="3" max="256" width="9" style="205" customWidth="1"/>
  </cols>
  <sheetData>
    <row r="1" customHeight="1" spans="1:1">
      <c r="A1" s="204" t="s">
        <v>1501</v>
      </c>
    </row>
    <row r="2" ht="42" customHeight="1" spans="1:2">
      <c r="A2" s="206" t="s">
        <v>1502</v>
      </c>
      <c r="B2" s="206"/>
    </row>
    <row r="3" customHeight="1" spans="1:2">
      <c r="A3" s="207"/>
      <c r="B3" s="208" t="s">
        <v>2</v>
      </c>
    </row>
    <row r="4" ht="18.95" customHeight="1" spans="1:2">
      <c r="A4" s="25" t="s">
        <v>1503</v>
      </c>
      <c r="B4" s="25" t="s">
        <v>1504</v>
      </c>
    </row>
    <row r="5" s="204" customFormat="1" ht="18.95" customHeight="1" spans="1:2">
      <c r="A5" s="209" t="s">
        <v>1093</v>
      </c>
      <c r="B5" s="210">
        <v>174890.9</v>
      </c>
    </row>
    <row r="6" ht="18.95" customHeight="1" spans="1:2">
      <c r="A6" s="209" t="s">
        <v>1505</v>
      </c>
      <c r="B6" s="210">
        <v>33736.33</v>
      </c>
    </row>
    <row r="7" ht="18.95" customHeight="1" spans="1:2">
      <c r="A7" s="209" t="s">
        <v>1506</v>
      </c>
      <c r="B7" s="210">
        <v>22862.68</v>
      </c>
    </row>
    <row r="8" ht="18.95" customHeight="1" spans="1:2">
      <c r="A8" s="209" t="s">
        <v>1507</v>
      </c>
      <c r="B8" s="210">
        <v>7438.92</v>
      </c>
    </row>
    <row r="9" ht="18.95" customHeight="1" spans="1:2">
      <c r="A9" s="209" t="s">
        <v>1112</v>
      </c>
      <c r="B9" s="210">
        <v>2346.15</v>
      </c>
    </row>
    <row r="10" ht="18.95" customHeight="1" spans="1:2">
      <c r="A10" s="209" t="s">
        <v>1114</v>
      </c>
      <c r="B10" s="210">
        <v>1088.58</v>
      </c>
    </row>
    <row r="11" ht="18.95" customHeight="1" spans="1:2">
      <c r="A11" s="209" t="s">
        <v>1508</v>
      </c>
      <c r="B11" s="210">
        <v>12552.78</v>
      </c>
    </row>
    <row r="12" ht="18.95" customHeight="1" spans="1:2">
      <c r="A12" s="209" t="s">
        <v>1509</v>
      </c>
      <c r="B12" s="210">
        <v>9243.01</v>
      </c>
    </row>
    <row r="13" ht="18.95" customHeight="1" spans="1:3">
      <c r="A13" s="209" t="s">
        <v>1122</v>
      </c>
      <c r="B13" s="210">
        <v>58.72</v>
      </c>
      <c r="C13" s="204"/>
    </row>
    <row r="14" ht="18.95" customHeight="1" spans="1:2">
      <c r="A14" s="209" t="s">
        <v>1200</v>
      </c>
      <c r="B14" s="210">
        <v>49.1</v>
      </c>
    </row>
    <row r="15" ht="18.95" customHeight="1" spans="1:2">
      <c r="A15" s="209" t="s">
        <v>1510</v>
      </c>
      <c r="B15" s="210">
        <v>212.77</v>
      </c>
    </row>
    <row r="16" ht="18.95" customHeight="1" spans="1:2">
      <c r="A16" s="209" t="s">
        <v>1165</v>
      </c>
      <c r="B16" s="210">
        <v>954.26</v>
      </c>
    </row>
    <row r="17" ht="18.95" customHeight="1" spans="1:2">
      <c r="A17" s="209" t="s">
        <v>1124</v>
      </c>
      <c r="B17" s="210">
        <v>211.54</v>
      </c>
    </row>
    <row r="18" ht="18.95" customHeight="1" spans="1:2">
      <c r="A18" s="209" t="s">
        <v>1128</v>
      </c>
      <c r="B18" s="210">
        <v>402.57</v>
      </c>
    </row>
    <row r="19" s="204" customFormat="1" ht="18.95" customHeight="1" spans="1:3">
      <c r="A19" s="209" t="s">
        <v>1143</v>
      </c>
      <c r="B19" s="210">
        <v>574.33</v>
      </c>
      <c r="C19" s="205"/>
    </row>
    <row r="20" ht="18.95" customHeight="1" spans="1:2">
      <c r="A20" s="209" t="s">
        <v>1291</v>
      </c>
      <c r="B20" s="210">
        <v>846.49</v>
      </c>
    </row>
    <row r="21" ht="18.95" customHeight="1" spans="1:2">
      <c r="A21" s="209" t="s">
        <v>1511</v>
      </c>
      <c r="B21" s="210">
        <v>198</v>
      </c>
    </row>
    <row r="22" ht="18.95" customHeight="1" spans="1:2">
      <c r="A22" s="209" t="s">
        <v>1419</v>
      </c>
      <c r="B22" s="210">
        <v>60</v>
      </c>
    </row>
    <row r="23" s="204" customFormat="1" ht="18.95" customHeight="1" spans="1:3">
      <c r="A23" s="209" t="s">
        <v>1421</v>
      </c>
      <c r="B23" s="210">
        <v>92</v>
      </c>
      <c r="C23" s="205"/>
    </row>
    <row r="24" ht="18.95" customHeight="1" spans="1:2">
      <c r="A24" s="209" t="s">
        <v>1512</v>
      </c>
      <c r="B24" s="210">
        <v>46</v>
      </c>
    </row>
    <row r="25" ht="18.95" customHeight="1" spans="1:2">
      <c r="A25" s="209" t="s">
        <v>1513</v>
      </c>
      <c r="B25" s="210">
        <v>119587.61</v>
      </c>
    </row>
    <row r="26" ht="18.95" customHeight="1" spans="1:2">
      <c r="A26" s="209" t="s">
        <v>1514</v>
      </c>
      <c r="B26" s="210">
        <v>109878.01</v>
      </c>
    </row>
    <row r="27" ht="18.95" customHeight="1" spans="1:2">
      <c r="A27" s="209" t="s">
        <v>1515</v>
      </c>
      <c r="B27" s="210">
        <v>7554.81</v>
      </c>
    </row>
    <row r="28" ht="18.95" customHeight="1" spans="1:2">
      <c r="A28" s="209" t="s">
        <v>1516</v>
      </c>
      <c r="B28" s="210">
        <v>2154.78</v>
      </c>
    </row>
    <row r="29" ht="18.95" customHeight="1" spans="1:2">
      <c r="A29" s="209" t="s">
        <v>1517</v>
      </c>
      <c r="B29" s="210">
        <v>9</v>
      </c>
    </row>
    <row r="30" ht="18.95" customHeight="1" spans="1:2">
      <c r="A30" s="209" t="s">
        <v>1518</v>
      </c>
      <c r="B30" s="210">
        <v>6</v>
      </c>
    </row>
    <row r="31" ht="18.95" customHeight="1" spans="1:2">
      <c r="A31" s="209" t="s">
        <v>1519</v>
      </c>
      <c r="B31" s="210">
        <v>3</v>
      </c>
    </row>
    <row r="32" ht="18.95" customHeight="1" spans="1:2">
      <c r="A32" s="209" t="s">
        <v>1520</v>
      </c>
      <c r="B32" s="210">
        <v>119.98</v>
      </c>
    </row>
    <row r="33" ht="18.95" customHeight="1" spans="1:2">
      <c r="A33" s="209" t="s">
        <v>1521</v>
      </c>
      <c r="B33" s="210">
        <v>119.98</v>
      </c>
    </row>
    <row r="34" ht="18.95" customHeight="1" spans="1:2">
      <c r="A34" s="209" t="s">
        <v>1132</v>
      </c>
      <c r="B34" s="210">
        <v>8685.2</v>
      </c>
    </row>
    <row r="35" ht="26" customHeight="1" spans="1:2">
      <c r="A35" s="209" t="s">
        <v>1522</v>
      </c>
      <c r="B35" s="210">
        <v>7247.58</v>
      </c>
    </row>
    <row r="36" ht="17.25" customHeight="1" spans="1:2">
      <c r="A36" s="209" t="s">
        <v>1429</v>
      </c>
      <c r="B36" s="210">
        <v>7.3</v>
      </c>
    </row>
    <row r="37" ht="17.25" customHeight="1" spans="1:2">
      <c r="A37" s="209" t="s">
        <v>1523</v>
      </c>
      <c r="B37" s="210">
        <v>618.97</v>
      </c>
    </row>
    <row r="38" ht="17.25" customHeight="1" spans="1:2">
      <c r="A38" s="209" t="s">
        <v>1524</v>
      </c>
      <c r="B38" s="210">
        <v>811.35</v>
      </c>
    </row>
    <row r="39" ht="17.25" customHeight="1" spans="1:1">
      <c r="A39" s="211"/>
    </row>
    <row r="40" ht="17.25" customHeight="1" spans="1:1">
      <c r="A40" s="211"/>
    </row>
    <row r="41" ht="17.25" customHeight="1" spans="1:1">
      <c r="A41" s="211"/>
    </row>
    <row r="42" ht="17.25" customHeight="1" spans="1:1">
      <c r="A42" s="211"/>
    </row>
    <row r="43" s="204" customFormat="1" ht="17.25" customHeight="1" spans="1:2">
      <c r="A43" s="211"/>
      <c r="B43" s="205"/>
    </row>
    <row r="46" customHeight="1" spans="2:2">
      <c r="B46" s="211"/>
    </row>
    <row r="50" customHeight="1" spans="2:2">
      <c r="B50" s="211"/>
    </row>
  </sheetData>
  <mergeCells count="1">
    <mergeCell ref="A2:B2"/>
  </mergeCells>
  <printOptions horizontalCentered="1"/>
  <pageMargins left="0.75" right="0.75" top="0.75" bottom="0.75" header="0.309027777777778" footer="0.309027777777778"/>
  <pageSetup paperSize="9" scale="9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1"/>
  <sheetViews>
    <sheetView showGridLines="0" showZeros="0" zoomScale="93" zoomScaleNormal="93" workbookViewId="0">
      <pane ySplit="5" topLeftCell="A96" activePane="bottomLeft" state="frozen"/>
      <selection/>
      <selection pane="bottomLeft" activeCell="D17" sqref="D17"/>
    </sheetView>
  </sheetViews>
  <sheetFormatPr defaultColWidth="9" defaultRowHeight="14.25" outlineLevelCol="5"/>
  <cols>
    <col min="1" max="1" width="47.875" style="174" customWidth="1"/>
    <col min="2" max="2" width="20.5" style="174" customWidth="1"/>
    <col min="3" max="3" width="16.625" style="174" customWidth="1"/>
    <col min="4" max="4" width="43.625" style="174" customWidth="1"/>
    <col min="5" max="5" width="19.5" style="174" customWidth="1"/>
    <col min="6" max="6" width="16.625" style="174" customWidth="1"/>
    <col min="7" max="256" width="9" style="174" customWidth="1"/>
  </cols>
  <sheetData>
    <row r="1" ht="20" customHeight="1" spans="1:2">
      <c r="A1" s="172" t="s">
        <v>1525</v>
      </c>
      <c r="B1" s="172"/>
    </row>
    <row r="2" s="172" customFormat="1" ht="20.25" spans="1:6">
      <c r="A2" s="175" t="s">
        <v>1526</v>
      </c>
      <c r="B2" s="175"/>
      <c r="C2" s="175"/>
      <c r="D2" s="175"/>
      <c r="E2" s="175"/>
      <c r="F2" s="175"/>
    </row>
    <row r="3" ht="20.25" customHeight="1" spans="1:6">
      <c r="A3" s="172"/>
      <c r="B3" s="172"/>
      <c r="F3" s="176" t="s">
        <v>2</v>
      </c>
    </row>
    <row r="4" ht="31.5" customHeight="1" spans="1:6">
      <c r="A4" s="177" t="s">
        <v>1527</v>
      </c>
      <c r="B4" s="178"/>
      <c r="C4" s="179"/>
      <c r="D4" s="177" t="s">
        <v>1528</v>
      </c>
      <c r="E4" s="178"/>
      <c r="F4" s="179"/>
    </row>
    <row r="5" ht="21.95" customHeight="1" spans="1:6">
      <c r="A5" s="180" t="s">
        <v>3</v>
      </c>
      <c r="B5" s="181" t="s">
        <v>4</v>
      </c>
      <c r="C5" s="180" t="s">
        <v>5</v>
      </c>
      <c r="D5" s="180" t="s">
        <v>39</v>
      </c>
      <c r="E5" s="181" t="s">
        <v>4</v>
      </c>
      <c r="F5" s="180" t="s">
        <v>5</v>
      </c>
    </row>
    <row r="6" ht="24.95" customHeight="1" spans="1:6">
      <c r="A6" s="182" t="s">
        <v>1529</v>
      </c>
      <c r="B6" s="183">
        <f>SUM([14]表一!B35)</f>
        <v>72623</v>
      </c>
      <c r="C6" s="183">
        <f>SUM([14]表一!C35)</f>
        <v>79159</v>
      </c>
      <c r="D6" s="182" t="s">
        <v>1530</v>
      </c>
      <c r="E6" s="183">
        <f>SUM('[14]表二（新）'!B1307)</f>
        <v>546295</v>
      </c>
      <c r="F6" s="183">
        <f>SUM('[14]表二（新）'!C1307)</f>
        <v>466577</v>
      </c>
    </row>
    <row r="7" ht="24.95" customHeight="1" spans="1:6">
      <c r="A7" s="184" t="s">
        <v>1531</v>
      </c>
      <c r="B7" s="183">
        <f>SUM(B8,B80:B81,B89:B92)</f>
        <v>495290</v>
      </c>
      <c r="C7" s="183">
        <f>SUM(C8,C80:C81,C89:C92)</f>
        <v>402418</v>
      </c>
      <c r="D7" s="184" t="s">
        <v>1532</v>
      </c>
      <c r="E7" s="183">
        <f>SUM(E8,E81:E83,E88:E91)</f>
        <v>21618</v>
      </c>
      <c r="F7" s="183">
        <f>SUM(F8,F81:F83,F88:F91)</f>
        <v>15000</v>
      </c>
    </row>
    <row r="8" ht="24.95" customHeight="1" spans="1:6">
      <c r="A8" s="185" t="s">
        <v>1533</v>
      </c>
      <c r="B8" s="183">
        <f>SUM(B9,B16,B57)</f>
        <v>425045</v>
      </c>
      <c r="C8" s="183">
        <f>SUM(C9,C16,C57)</f>
        <v>336159</v>
      </c>
      <c r="D8" s="185" t="s">
        <v>1534</v>
      </c>
      <c r="E8" s="183">
        <f>SUM(E9:E10)</f>
        <v>14533</v>
      </c>
      <c r="F8" s="183">
        <f>SUM(F9:F10)</f>
        <v>15000</v>
      </c>
    </row>
    <row r="9" ht="24.95" customHeight="1" spans="1:6">
      <c r="A9" s="185" t="s">
        <v>1535</v>
      </c>
      <c r="B9" s="183">
        <f>SUM(B10:B15)</f>
        <v>9180</v>
      </c>
      <c r="C9" s="183">
        <f>SUM(C10:C15)</f>
        <v>9180</v>
      </c>
      <c r="D9" s="185" t="s">
        <v>1536</v>
      </c>
      <c r="E9" s="186">
        <v>2837</v>
      </c>
      <c r="F9" s="187">
        <v>2837</v>
      </c>
    </row>
    <row r="10" ht="24.95" customHeight="1" spans="1:6">
      <c r="A10" s="164" t="s">
        <v>1537</v>
      </c>
      <c r="B10" s="164">
        <v>308</v>
      </c>
      <c r="C10" s="164">
        <v>308</v>
      </c>
      <c r="D10" s="185" t="s">
        <v>1538</v>
      </c>
      <c r="E10" s="186">
        <v>11696</v>
      </c>
      <c r="F10" s="187">
        <v>12163</v>
      </c>
    </row>
    <row r="11" ht="24.95" customHeight="1" spans="1:6">
      <c r="A11" s="164" t="s">
        <v>1539</v>
      </c>
      <c r="B11" s="164">
        <v>1483</v>
      </c>
      <c r="C11" s="164">
        <v>1483</v>
      </c>
      <c r="D11" s="185"/>
      <c r="E11" s="185"/>
      <c r="F11" s="187"/>
    </row>
    <row r="12" ht="24.95" customHeight="1" spans="1:6">
      <c r="A12" s="164" t="s">
        <v>1540</v>
      </c>
      <c r="B12" s="164">
        <v>1203</v>
      </c>
      <c r="C12" s="164">
        <v>1203</v>
      </c>
      <c r="D12" s="185" t="s">
        <v>35</v>
      </c>
      <c r="E12" s="185"/>
      <c r="F12" s="187"/>
    </row>
    <row r="13" ht="24.95" customHeight="1" spans="1:6">
      <c r="A13" s="164" t="s">
        <v>1541</v>
      </c>
      <c r="B13" s="164"/>
      <c r="C13" s="164"/>
      <c r="D13" s="185" t="s">
        <v>35</v>
      </c>
      <c r="E13" s="185"/>
      <c r="F13" s="187"/>
    </row>
    <row r="14" ht="24.95" customHeight="1" spans="1:6">
      <c r="A14" s="164" t="s">
        <v>1542</v>
      </c>
      <c r="B14" s="164">
        <v>6186</v>
      </c>
      <c r="C14" s="164">
        <v>6186</v>
      </c>
      <c r="D14" s="185" t="s">
        <v>35</v>
      </c>
      <c r="E14" s="185"/>
      <c r="F14" s="187"/>
    </row>
    <row r="15" ht="24.95" customHeight="1" spans="1:6">
      <c r="A15" s="164" t="s">
        <v>1543</v>
      </c>
      <c r="B15" s="164"/>
      <c r="C15" s="187"/>
      <c r="D15" s="185" t="s">
        <v>35</v>
      </c>
      <c r="E15" s="185"/>
      <c r="F15" s="187"/>
    </row>
    <row r="16" ht="24.95" customHeight="1" spans="1:6">
      <c r="A16" s="164" t="s">
        <v>1544</v>
      </c>
      <c r="B16" s="183">
        <f>SUM(B17:B56)</f>
        <v>293854</v>
      </c>
      <c r="C16" s="183">
        <f>SUM(C17:C56)</f>
        <v>293768</v>
      </c>
      <c r="D16" s="185" t="s">
        <v>35</v>
      </c>
      <c r="E16" s="185"/>
      <c r="F16" s="187"/>
    </row>
    <row r="17" ht="24.95" customHeight="1" spans="1:6">
      <c r="A17" s="164" t="s">
        <v>1545</v>
      </c>
      <c r="B17" s="164"/>
      <c r="C17" s="187"/>
      <c r="D17" s="185" t="s">
        <v>35</v>
      </c>
      <c r="E17" s="185"/>
      <c r="F17" s="187"/>
    </row>
    <row r="18" ht="24.95" customHeight="1" spans="1:6">
      <c r="A18" s="187" t="s">
        <v>1546</v>
      </c>
      <c r="B18" s="187">
        <v>145765</v>
      </c>
      <c r="C18" s="187">
        <v>135966</v>
      </c>
      <c r="D18" s="185" t="s">
        <v>35</v>
      </c>
      <c r="E18" s="185"/>
      <c r="F18" s="187"/>
    </row>
    <row r="19" ht="24.95" customHeight="1" spans="1:6">
      <c r="A19" s="188" t="s">
        <v>1547</v>
      </c>
      <c r="B19" s="188"/>
      <c r="C19" s="187"/>
      <c r="D19" s="185" t="s">
        <v>35</v>
      </c>
      <c r="E19" s="185"/>
      <c r="F19" s="187"/>
    </row>
    <row r="20" ht="24.95" customHeight="1" spans="1:6">
      <c r="A20" s="188" t="s">
        <v>1548</v>
      </c>
      <c r="B20" s="188">
        <v>2915</v>
      </c>
      <c r="C20" s="187">
        <v>2585</v>
      </c>
      <c r="D20" s="185" t="s">
        <v>35</v>
      </c>
      <c r="E20" s="185"/>
      <c r="F20" s="187"/>
    </row>
    <row r="21" ht="24.95" customHeight="1" spans="1:6">
      <c r="A21" s="188" t="s">
        <v>1549</v>
      </c>
      <c r="B21" s="188"/>
      <c r="C21" s="187"/>
      <c r="D21" s="185" t="s">
        <v>35</v>
      </c>
      <c r="E21" s="185"/>
      <c r="F21" s="187"/>
    </row>
    <row r="22" ht="24.95" customHeight="1" spans="1:6">
      <c r="A22" s="188" t="s">
        <v>1550</v>
      </c>
      <c r="B22" s="188"/>
      <c r="C22" s="187"/>
      <c r="D22" s="185" t="s">
        <v>35</v>
      </c>
      <c r="E22" s="185"/>
      <c r="F22" s="187"/>
    </row>
    <row r="23" ht="24.95" customHeight="1" spans="1:6">
      <c r="A23" s="188" t="s">
        <v>1551</v>
      </c>
      <c r="B23" s="188">
        <v>174</v>
      </c>
      <c r="C23" s="187">
        <v>174</v>
      </c>
      <c r="D23" s="185" t="s">
        <v>35</v>
      </c>
      <c r="E23" s="185"/>
      <c r="F23" s="187"/>
    </row>
    <row r="24" ht="24.95" customHeight="1" spans="1:6">
      <c r="A24" s="188" t="s">
        <v>1552</v>
      </c>
      <c r="B24" s="188">
        <v>1771</v>
      </c>
      <c r="C24" s="187">
        <v>2443</v>
      </c>
      <c r="D24" s="185" t="s">
        <v>35</v>
      </c>
      <c r="E24" s="185"/>
      <c r="F24" s="187"/>
    </row>
    <row r="25" ht="24.95" customHeight="1" spans="1:6">
      <c r="A25" s="188" t="s">
        <v>1553</v>
      </c>
      <c r="B25" s="188">
        <v>30122</v>
      </c>
      <c r="C25" s="187">
        <v>26469</v>
      </c>
      <c r="D25" s="185" t="s">
        <v>35</v>
      </c>
      <c r="E25" s="185"/>
      <c r="F25" s="187"/>
    </row>
    <row r="26" ht="24.95" customHeight="1" spans="1:6">
      <c r="A26" s="188" t="s">
        <v>1554</v>
      </c>
      <c r="B26" s="188">
        <v>21516</v>
      </c>
      <c r="C26" s="187">
        <v>21918</v>
      </c>
      <c r="D26" s="185" t="s">
        <v>35</v>
      </c>
      <c r="E26" s="185"/>
      <c r="F26" s="187"/>
    </row>
    <row r="27" ht="24.95" customHeight="1" spans="1:6">
      <c r="A27" s="187" t="s">
        <v>1555</v>
      </c>
      <c r="B27" s="187">
        <v>49643</v>
      </c>
      <c r="C27" s="187">
        <v>45274</v>
      </c>
      <c r="D27" s="185" t="s">
        <v>35</v>
      </c>
      <c r="E27" s="185"/>
      <c r="F27" s="187"/>
    </row>
    <row r="28" ht="24.95" customHeight="1" spans="1:6">
      <c r="A28" s="188" t="s">
        <v>1556</v>
      </c>
      <c r="B28" s="188">
        <v>3666</v>
      </c>
      <c r="C28" s="187">
        <v>2421</v>
      </c>
      <c r="D28" s="188" t="s">
        <v>35</v>
      </c>
      <c r="E28" s="188"/>
      <c r="F28" s="189"/>
    </row>
    <row r="29" ht="24.95" customHeight="1" spans="1:6">
      <c r="A29" s="188" t="s">
        <v>1557</v>
      </c>
      <c r="B29" s="188">
        <v>8899</v>
      </c>
      <c r="C29" s="187">
        <v>4996</v>
      </c>
      <c r="D29" s="188" t="s">
        <v>35</v>
      </c>
      <c r="E29" s="188"/>
      <c r="F29" s="187"/>
    </row>
    <row r="30" ht="24.95" customHeight="1" spans="1:6">
      <c r="A30" s="188" t="s">
        <v>1558</v>
      </c>
      <c r="B30" s="188">
        <v>160</v>
      </c>
      <c r="C30" s="187"/>
      <c r="D30" s="188" t="s">
        <v>35</v>
      </c>
      <c r="E30" s="188"/>
      <c r="F30" s="187"/>
    </row>
    <row r="31" ht="24.95" customHeight="1" spans="1:6">
      <c r="A31" s="188" t="s">
        <v>1559</v>
      </c>
      <c r="B31" s="188">
        <v>27172</v>
      </c>
      <c r="C31" s="187">
        <v>26384</v>
      </c>
      <c r="D31" s="187" t="s">
        <v>35</v>
      </c>
      <c r="E31" s="187"/>
      <c r="F31" s="187"/>
    </row>
    <row r="32" ht="24.95" customHeight="1" spans="1:6">
      <c r="A32" s="188" t="s">
        <v>1560</v>
      </c>
      <c r="B32" s="188"/>
      <c r="C32" s="187"/>
      <c r="D32" s="188" t="s">
        <v>35</v>
      </c>
      <c r="E32" s="188"/>
      <c r="F32" s="187"/>
    </row>
    <row r="33" ht="24.95" customHeight="1" spans="1:6">
      <c r="A33" s="188" t="s">
        <v>1561</v>
      </c>
      <c r="B33" s="188"/>
      <c r="C33" s="187"/>
      <c r="D33" s="188" t="s">
        <v>35</v>
      </c>
      <c r="E33" s="188"/>
      <c r="F33" s="187"/>
    </row>
    <row r="34" ht="24.95" customHeight="1" spans="1:6">
      <c r="A34" s="188" t="s">
        <v>1562</v>
      </c>
      <c r="B34" s="188"/>
      <c r="C34" s="187"/>
      <c r="D34" s="188" t="s">
        <v>35</v>
      </c>
      <c r="E34" s="188"/>
      <c r="F34" s="187"/>
    </row>
    <row r="35" ht="24.95" customHeight="1" spans="1:6">
      <c r="A35" s="188" t="s">
        <v>1563</v>
      </c>
      <c r="B35" s="188">
        <v>1502</v>
      </c>
      <c r="C35" s="187">
        <v>6748</v>
      </c>
      <c r="D35" s="188" t="s">
        <v>35</v>
      </c>
      <c r="E35" s="188"/>
      <c r="F35" s="187"/>
    </row>
    <row r="36" ht="24.95" customHeight="1" spans="1:6">
      <c r="A36" s="190" t="s">
        <v>1564</v>
      </c>
      <c r="B36" s="153"/>
      <c r="C36" s="187"/>
      <c r="D36" s="188" t="s">
        <v>35</v>
      </c>
      <c r="E36" s="188"/>
      <c r="F36" s="187"/>
    </row>
    <row r="37" ht="24.95" customHeight="1" spans="1:6">
      <c r="A37" s="190" t="s">
        <v>1565</v>
      </c>
      <c r="B37" s="153"/>
      <c r="C37" s="187"/>
      <c r="D37" s="188" t="s">
        <v>35</v>
      </c>
      <c r="E37" s="188"/>
      <c r="F37" s="187"/>
    </row>
    <row r="38" ht="24.95" customHeight="1" spans="1:6">
      <c r="A38" s="190" t="s">
        <v>1566</v>
      </c>
      <c r="B38" s="153"/>
      <c r="C38" s="187"/>
      <c r="D38" s="188" t="s">
        <v>35</v>
      </c>
      <c r="E38" s="188"/>
      <c r="F38" s="187"/>
    </row>
    <row r="39" ht="24.95" customHeight="1" spans="1:6">
      <c r="A39" s="190" t="s">
        <v>1567</v>
      </c>
      <c r="B39" s="153"/>
      <c r="C39" s="187"/>
      <c r="D39" s="188" t="s">
        <v>35</v>
      </c>
      <c r="E39" s="188"/>
      <c r="F39" s="187"/>
    </row>
    <row r="40" ht="24.95" customHeight="1" spans="1:6">
      <c r="A40" s="190" t="s">
        <v>1568</v>
      </c>
      <c r="B40" s="153"/>
      <c r="C40" s="187"/>
      <c r="D40" s="185" t="s">
        <v>35</v>
      </c>
      <c r="E40" s="185"/>
      <c r="F40" s="187"/>
    </row>
    <row r="41" ht="24.95" customHeight="1" spans="1:6">
      <c r="A41" s="190" t="s">
        <v>1569</v>
      </c>
      <c r="B41" s="153"/>
      <c r="C41" s="187"/>
      <c r="D41" s="185" t="s">
        <v>35</v>
      </c>
      <c r="E41" s="185"/>
      <c r="F41" s="187"/>
    </row>
    <row r="42" ht="24.95" customHeight="1" spans="1:6">
      <c r="A42" s="190" t="s">
        <v>1570</v>
      </c>
      <c r="B42" s="153"/>
      <c r="C42" s="187"/>
      <c r="D42" s="185" t="s">
        <v>35</v>
      </c>
      <c r="E42" s="185"/>
      <c r="F42" s="187"/>
    </row>
    <row r="43" ht="24.95" customHeight="1" spans="1:6">
      <c r="A43" s="190" t="s">
        <v>1571</v>
      </c>
      <c r="B43" s="153"/>
      <c r="C43" s="187">
        <v>18390</v>
      </c>
      <c r="D43" s="185" t="s">
        <v>35</v>
      </c>
      <c r="E43" s="185"/>
      <c r="F43" s="187"/>
    </row>
    <row r="44" ht="24.95" customHeight="1" spans="1:6">
      <c r="A44" s="190" t="s">
        <v>1572</v>
      </c>
      <c r="B44" s="153"/>
      <c r="C44" s="187"/>
      <c r="D44" s="185" t="s">
        <v>35</v>
      </c>
      <c r="E44" s="185"/>
      <c r="F44" s="187"/>
    </row>
    <row r="45" ht="24.95" customHeight="1" spans="1:6">
      <c r="A45" s="190" t="s">
        <v>1573</v>
      </c>
      <c r="B45" s="153"/>
      <c r="C45" s="187"/>
      <c r="D45" s="185" t="s">
        <v>35</v>
      </c>
      <c r="E45" s="185"/>
      <c r="F45" s="187"/>
    </row>
    <row r="46" ht="24.95" customHeight="1" spans="1:6">
      <c r="A46" s="190" t="s">
        <v>1574</v>
      </c>
      <c r="B46" s="153"/>
      <c r="C46" s="187"/>
      <c r="D46" s="185" t="s">
        <v>35</v>
      </c>
      <c r="E46" s="185"/>
      <c r="F46" s="187"/>
    </row>
    <row r="47" ht="24.95" customHeight="1" spans="1:6">
      <c r="A47" s="190" t="s">
        <v>1575</v>
      </c>
      <c r="B47" s="153"/>
      <c r="C47" s="187"/>
      <c r="D47" s="185" t="s">
        <v>35</v>
      </c>
      <c r="E47" s="185"/>
      <c r="F47" s="187"/>
    </row>
    <row r="48" ht="24.95" customHeight="1" spans="1:6">
      <c r="A48" s="190" t="s">
        <v>1576</v>
      </c>
      <c r="B48" s="153"/>
      <c r="C48" s="187"/>
      <c r="D48" s="185" t="s">
        <v>35</v>
      </c>
      <c r="E48" s="185"/>
      <c r="F48" s="187"/>
    </row>
    <row r="49" ht="24.95" customHeight="1" spans="1:6">
      <c r="A49" s="190" t="s">
        <v>1577</v>
      </c>
      <c r="B49" s="153"/>
      <c r="C49" s="187"/>
      <c r="D49" s="185" t="s">
        <v>35</v>
      </c>
      <c r="E49" s="185"/>
      <c r="F49" s="187"/>
    </row>
    <row r="50" ht="24.95" customHeight="1" spans="1:6">
      <c r="A50" s="190" t="s">
        <v>1578</v>
      </c>
      <c r="B50" s="153"/>
      <c r="C50" s="187"/>
      <c r="D50" s="185" t="s">
        <v>35</v>
      </c>
      <c r="E50" s="185"/>
      <c r="F50" s="187"/>
    </row>
    <row r="51" ht="24.95" customHeight="1" spans="1:6">
      <c r="A51" s="190" t="s">
        <v>1579</v>
      </c>
      <c r="B51" s="153"/>
      <c r="C51" s="187"/>
      <c r="D51" s="185" t="s">
        <v>35</v>
      </c>
      <c r="E51" s="185"/>
      <c r="F51" s="187"/>
    </row>
    <row r="52" ht="24.95" customHeight="1" spans="1:6">
      <c r="A52" s="190" t="s">
        <v>1580</v>
      </c>
      <c r="B52" s="153"/>
      <c r="C52" s="187"/>
      <c r="D52" s="185" t="s">
        <v>35</v>
      </c>
      <c r="E52" s="185"/>
      <c r="F52" s="187"/>
    </row>
    <row r="53" ht="24.95" customHeight="1" spans="1:6">
      <c r="A53" s="190" t="s">
        <v>1581</v>
      </c>
      <c r="B53" s="153"/>
      <c r="C53" s="187"/>
      <c r="D53" s="185" t="s">
        <v>35</v>
      </c>
      <c r="E53" s="185"/>
      <c r="F53" s="187"/>
    </row>
    <row r="54" ht="24.95" customHeight="1" spans="1:6">
      <c r="A54" s="190" t="s">
        <v>1582</v>
      </c>
      <c r="B54" s="153"/>
      <c r="C54" s="187"/>
      <c r="D54" s="188" t="s">
        <v>35</v>
      </c>
      <c r="E54" s="188"/>
      <c r="F54" s="187"/>
    </row>
    <row r="55" ht="24.95" customHeight="1" spans="1:6">
      <c r="A55" s="190" t="s">
        <v>1583</v>
      </c>
      <c r="B55" s="153"/>
      <c r="C55" s="187"/>
      <c r="D55" s="188" t="s">
        <v>35</v>
      </c>
      <c r="E55" s="188"/>
      <c r="F55" s="187"/>
    </row>
    <row r="56" ht="24.95" customHeight="1" spans="1:6">
      <c r="A56" s="188" t="s">
        <v>1584</v>
      </c>
      <c r="B56" s="188">
        <v>549</v>
      </c>
      <c r="C56" s="187"/>
      <c r="D56" s="188" t="s">
        <v>35</v>
      </c>
      <c r="E56" s="188"/>
      <c r="F56" s="187"/>
    </row>
    <row r="57" ht="24.95" customHeight="1" spans="1:6">
      <c r="A57" s="188" t="s">
        <v>1585</v>
      </c>
      <c r="B57" s="183">
        <f>SUM(B58:B77)</f>
        <v>122011</v>
      </c>
      <c r="C57" s="183">
        <f>SUM(C58:C77)</f>
        <v>33211</v>
      </c>
      <c r="D57" s="188" t="s">
        <v>35</v>
      </c>
      <c r="E57" s="188"/>
      <c r="F57" s="187"/>
    </row>
    <row r="58" ht="24.95" customHeight="1" spans="1:6">
      <c r="A58" s="188" t="s">
        <v>891</v>
      </c>
      <c r="B58" s="187">
        <v>656</v>
      </c>
      <c r="C58" s="187"/>
      <c r="D58" s="188" t="s">
        <v>35</v>
      </c>
      <c r="E58" s="188"/>
      <c r="F58" s="187"/>
    </row>
    <row r="59" ht="24.95" customHeight="1" spans="1:6">
      <c r="A59" s="188" t="s">
        <v>1586</v>
      </c>
      <c r="B59" s="187"/>
      <c r="C59" s="187"/>
      <c r="D59" s="188"/>
      <c r="E59" s="188"/>
      <c r="F59" s="187"/>
    </row>
    <row r="60" ht="24.95" customHeight="1" spans="1:6">
      <c r="A60" s="188" t="s">
        <v>1587</v>
      </c>
      <c r="B60" s="187"/>
      <c r="C60" s="187"/>
      <c r="D60" s="188"/>
      <c r="E60" s="188"/>
      <c r="F60" s="187"/>
    </row>
    <row r="61" ht="24.95" customHeight="1" spans="1:6">
      <c r="A61" s="188" t="s">
        <v>1588</v>
      </c>
      <c r="B61" s="187">
        <v>64</v>
      </c>
      <c r="C61" s="187"/>
      <c r="D61" s="188"/>
      <c r="E61" s="185"/>
      <c r="F61" s="187"/>
    </row>
    <row r="62" ht="24.95" customHeight="1" spans="1:6">
      <c r="A62" s="188" t="s">
        <v>892</v>
      </c>
      <c r="B62" s="187">
        <v>13389</v>
      </c>
      <c r="C62" s="187">
        <v>5173</v>
      </c>
      <c r="D62" s="188"/>
      <c r="E62" s="185"/>
      <c r="F62" s="187"/>
    </row>
    <row r="63" ht="24.95" customHeight="1" spans="1:6">
      <c r="A63" s="188" t="s">
        <v>1589</v>
      </c>
      <c r="B63" s="187">
        <v>1422</v>
      </c>
      <c r="C63" s="187"/>
      <c r="D63" s="188"/>
      <c r="E63" s="185"/>
      <c r="F63" s="187"/>
    </row>
    <row r="64" ht="24.95" customHeight="1" spans="1:6">
      <c r="A64" s="188" t="s">
        <v>1590</v>
      </c>
      <c r="B64" s="187">
        <v>367</v>
      </c>
      <c r="C64" s="187">
        <v>91</v>
      </c>
      <c r="D64" s="188"/>
      <c r="E64" s="185"/>
      <c r="F64" s="187"/>
    </row>
    <row r="65" ht="24.95" customHeight="1" spans="1:6">
      <c r="A65" s="188" t="s">
        <v>1591</v>
      </c>
      <c r="B65" s="187">
        <v>25738</v>
      </c>
      <c r="C65" s="187">
        <v>1368</v>
      </c>
      <c r="D65" s="188"/>
      <c r="E65" s="191"/>
      <c r="F65" s="192"/>
    </row>
    <row r="66" s="173" customFormat="1" ht="24.95" customHeight="1" spans="1:6">
      <c r="A66" s="188" t="s">
        <v>1592</v>
      </c>
      <c r="B66" s="187">
        <v>13198</v>
      </c>
      <c r="C66" s="192">
        <v>6434</v>
      </c>
      <c r="D66" s="188"/>
      <c r="E66" s="191"/>
      <c r="F66" s="192"/>
    </row>
    <row r="67" ht="24.95" customHeight="1" spans="1:6">
      <c r="A67" s="188" t="s">
        <v>895</v>
      </c>
      <c r="B67" s="187">
        <v>1385</v>
      </c>
      <c r="C67" s="187"/>
      <c r="D67" s="188"/>
      <c r="E67" s="164"/>
      <c r="F67" s="187"/>
    </row>
    <row r="68" ht="24.95" customHeight="1" spans="1:6">
      <c r="A68" s="188" t="s">
        <v>1593</v>
      </c>
      <c r="B68" s="187">
        <v>60</v>
      </c>
      <c r="C68" s="187"/>
      <c r="D68" s="188"/>
      <c r="E68" s="164"/>
      <c r="F68" s="187"/>
    </row>
    <row r="69" ht="24.95" customHeight="1" spans="1:6">
      <c r="A69" s="188" t="s">
        <v>1594</v>
      </c>
      <c r="B69" s="187">
        <v>52419</v>
      </c>
      <c r="C69" s="187">
        <v>20145</v>
      </c>
      <c r="D69" s="188"/>
      <c r="E69" s="164"/>
      <c r="F69" s="187"/>
    </row>
    <row r="70" ht="24.95" customHeight="1" spans="1:6">
      <c r="A70" s="188" t="s">
        <v>896</v>
      </c>
      <c r="B70" s="187">
        <v>8793</v>
      </c>
      <c r="C70" s="187"/>
      <c r="D70" s="188"/>
      <c r="E70" s="164"/>
      <c r="F70" s="187"/>
    </row>
    <row r="71" ht="24.95" customHeight="1" spans="1:6">
      <c r="A71" s="188" t="s">
        <v>1595</v>
      </c>
      <c r="B71" s="187">
        <v>101</v>
      </c>
      <c r="C71" s="187"/>
      <c r="D71" s="188"/>
      <c r="E71" s="164"/>
      <c r="F71" s="187"/>
    </row>
    <row r="72" ht="24.95" customHeight="1" spans="1:6">
      <c r="A72" s="188" t="s">
        <v>1596</v>
      </c>
      <c r="B72" s="187">
        <v>114</v>
      </c>
      <c r="C72" s="187"/>
      <c r="D72" s="188"/>
      <c r="E72" s="164"/>
      <c r="F72" s="187"/>
    </row>
    <row r="73" ht="24.95" customHeight="1" spans="1:6">
      <c r="A73" s="188" t="s">
        <v>1597</v>
      </c>
      <c r="B73" s="187"/>
      <c r="C73" s="187"/>
      <c r="D73" s="188"/>
      <c r="E73" s="164"/>
      <c r="F73" s="187"/>
    </row>
    <row r="74" ht="24.95" customHeight="1" spans="1:6">
      <c r="A74" s="188" t="s">
        <v>1598</v>
      </c>
      <c r="B74" s="187">
        <v>1772</v>
      </c>
      <c r="C74" s="187"/>
      <c r="D74" s="188"/>
      <c r="E74" s="164"/>
      <c r="F74" s="187"/>
    </row>
    <row r="75" ht="24.95" customHeight="1" spans="1:6">
      <c r="A75" s="188" t="s">
        <v>897</v>
      </c>
      <c r="B75" s="187">
        <v>2529</v>
      </c>
      <c r="C75" s="187"/>
      <c r="D75" s="188"/>
      <c r="E75" s="164"/>
      <c r="F75" s="187"/>
    </row>
    <row r="76" ht="24.95" customHeight="1" spans="1:6">
      <c r="A76" s="188" t="s">
        <v>1599</v>
      </c>
      <c r="B76" s="187"/>
      <c r="C76" s="187"/>
      <c r="D76" s="188"/>
      <c r="E76" s="164"/>
      <c r="F76" s="187"/>
    </row>
    <row r="77" ht="24.95" customHeight="1" spans="1:6">
      <c r="A77" s="189" t="s">
        <v>1600</v>
      </c>
      <c r="B77" s="187">
        <v>4</v>
      </c>
      <c r="C77" s="187"/>
      <c r="D77" s="193"/>
      <c r="E77" s="164"/>
      <c r="F77" s="187"/>
    </row>
    <row r="78" ht="24.95" customHeight="1" spans="1:6">
      <c r="A78" s="189"/>
      <c r="B78" s="164"/>
      <c r="C78" s="194"/>
      <c r="D78" s="193"/>
      <c r="E78" s="195"/>
      <c r="F78" s="187"/>
    </row>
    <row r="79" ht="24.95" customHeight="1" spans="1:6">
      <c r="A79" s="189"/>
      <c r="B79" s="196"/>
      <c r="C79" s="187"/>
      <c r="D79" s="193"/>
      <c r="E79" s="196"/>
      <c r="F79" s="187"/>
    </row>
    <row r="80" ht="24.95" customHeight="1" spans="1:6">
      <c r="A80" s="164" t="s">
        <v>1601</v>
      </c>
      <c r="B80" s="197"/>
      <c r="C80" s="197"/>
      <c r="D80" s="188" t="s">
        <v>35</v>
      </c>
      <c r="E80" s="197"/>
      <c r="F80" s="197"/>
    </row>
    <row r="81" ht="24.95" customHeight="1" spans="1:6">
      <c r="A81" s="164" t="s">
        <v>1602</v>
      </c>
      <c r="B81" s="183">
        <f>SUM(B82:B88)</f>
        <v>33247</v>
      </c>
      <c r="C81" s="183">
        <f>SUM(C82:C88)</f>
        <v>60000</v>
      </c>
      <c r="D81" s="198" t="s">
        <v>1603</v>
      </c>
      <c r="E81" s="164"/>
      <c r="F81" s="197"/>
    </row>
    <row r="82" ht="24.95" customHeight="1" spans="1:6">
      <c r="A82" s="164" t="s">
        <v>1604</v>
      </c>
      <c r="B82" s="164">
        <v>33179</v>
      </c>
      <c r="C82" s="197">
        <v>60000</v>
      </c>
      <c r="D82" s="185" t="s">
        <v>1605</v>
      </c>
      <c r="E82" s="164"/>
      <c r="F82" s="197"/>
    </row>
    <row r="83" ht="24.95" customHeight="1" spans="1:6">
      <c r="A83" s="164" t="s">
        <v>1606</v>
      </c>
      <c r="B83" s="197"/>
      <c r="C83" s="197"/>
      <c r="D83" s="191" t="s">
        <v>1607</v>
      </c>
      <c r="E83" s="164">
        <v>826</v>
      </c>
      <c r="F83" s="197">
        <v>0</v>
      </c>
    </row>
    <row r="84" ht="24.95" customHeight="1" spans="1:6">
      <c r="A84" s="164"/>
      <c r="B84" s="197"/>
      <c r="C84" s="197"/>
      <c r="D84" s="199" t="s">
        <v>1608</v>
      </c>
      <c r="E84" s="197">
        <v>826</v>
      </c>
      <c r="F84" s="197">
        <v>0</v>
      </c>
    </row>
    <row r="85" ht="24.95" customHeight="1" spans="1:6">
      <c r="A85" s="164"/>
      <c r="B85" s="197"/>
      <c r="C85" s="197"/>
      <c r="D85" s="199" t="s">
        <v>1609</v>
      </c>
      <c r="E85" s="197"/>
      <c r="F85" s="197"/>
    </row>
    <row r="86" ht="24.95" customHeight="1" spans="1:6">
      <c r="A86" s="164"/>
      <c r="B86" s="197"/>
      <c r="C86" s="197"/>
      <c r="D86" s="199" t="s">
        <v>1610</v>
      </c>
      <c r="E86" s="197"/>
      <c r="F86" s="197"/>
    </row>
    <row r="87" ht="24.95" customHeight="1" spans="1:6">
      <c r="A87" s="164"/>
      <c r="B87" s="197"/>
      <c r="C87" s="197"/>
      <c r="D87" s="199" t="s">
        <v>1611</v>
      </c>
      <c r="E87" s="164"/>
      <c r="F87" s="197"/>
    </row>
    <row r="88" ht="24.95" customHeight="1" spans="1:6">
      <c r="A88" s="164" t="s">
        <v>1612</v>
      </c>
      <c r="B88" s="197">
        <v>68</v>
      </c>
      <c r="C88" s="197"/>
      <c r="D88" s="191" t="s">
        <v>1613</v>
      </c>
      <c r="E88" s="197"/>
      <c r="F88" s="197"/>
    </row>
    <row r="89" ht="24.95" customHeight="1" spans="1:6">
      <c r="A89" s="191" t="s">
        <v>1614</v>
      </c>
      <c r="B89" s="197"/>
      <c r="C89" s="197"/>
      <c r="D89" s="164" t="s">
        <v>1615</v>
      </c>
      <c r="E89" s="197"/>
      <c r="F89" s="197"/>
    </row>
    <row r="90" ht="24.95" customHeight="1" spans="1:6">
      <c r="A90" s="164" t="s">
        <v>1616</v>
      </c>
      <c r="B90" s="197">
        <v>34149</v>
      </c>
      <c r="C90" s="197"/>
      <c r="D90" s="200" t="s">
        <v>1617</v>
      </c>
      <c r="E90" s="197">
        <v>6259</v>
      </c>
      <c r="F90" s="197"/>
    </row>
    <row r="91" ht="24.95" customHeight="1" spans="1:6">
      <c r="A91" s="164" t="s">
        <v>1618</v>
      </c>
      <c r="B91" s="197"/>
      <c r="C91" s="197"/>
      <c r="D91" s="200" t="s">
        <v>1619</v>
      </c>
      <c r="E91" s="197"/>
      <c r="F91" s="197"/>
    </row>
    <row r="92" ht="24.95" customHeight="1" spans="1:6">
      <c r="A92" s="201" t="s">
        <v>1620</v>
      </c>
      <c r="B92" s="197">
        <v>2849</v>
      </c>
      <c r="C92" s="197">
        <v>6259</v>
      </c>
      <c r="D92" s="164"/>
      <c r="E92" s="197"/>
      <c r="F92" s="197"/>
    </row>
    <row r="93" ht="24.95" customHeight="1" spans="1:6">
      <c r="A93" s="164"/>
      <c r="B93" s="197"/>
      <c r="C93" s="197"/>
      <c r="D93" s="164"/>
      <c r="E93" s="197"/>
      <c r="F93" s="197"/>
    </row>
    <row r="94" ht="24.95" customHeight="1" spans="1:6">
      <c r="A94" s="164"/>
      <c r="B94" s="197"/>
      <c r="C94" s="197"/>
      <c r="D94" s="164"/>
      <c r="E94" s="197"/>
      <c r="F94" s="197"/>
    </row>
    <row r="95" ht="24.95" customHeight="1" spans="1:6">
      <c r="A95" s="164"/>
      <c r="B95" s="197"/>
      <c r="C95" s="197"/>
      <c r="D95" s="164" t="s">
        <v>35</v>
      </c>
      <c r="E95" s="197"/>
      <c r="F95" s="197"/>
    </row>
    <row r="96" ht="24.95" customHeight="1" spans="1:6">
      <c r="A96" s="164"/>
      <c r="B96" s="197"/>
      <c r="C96" s="197"/>
      <c r="D96" s="164" t="s">
        <v>35</v>
      </c>
      <c r="E96" s="197"/>
      <c r="F96" s="197"/>
    </row>
    <row r="97" ht="24.95" customHeight="1" spans="1:6">
      <c r="A97" s="164"/>
      <c r="B97" s="197"/>
      <c r="C97" s="197"/>
      <c r="D97" s="164" t="s">
        <v>35</v>
      </c>
      <c r="E97" s="197"/>
      <c r="F97" s="197"/>
    </row>
    <row r="98" ht="24.95" customHeight="1" spans="1:6">
      <c r="A98" s="164"/>
      <c r="B98" s="197"/>
      <c r="C98" s="197"/>
      <c r="D98" s="164" t="s">
        <v>35</v>
      </c>
      <c r="E98" s="197"/>
      <c r="F98" s="197"/>
    </row>
    <row r="99" ht="24.95" customHeight="1" spans="1:6">
      <c r="A99" s="164"/>
      <c r="B99" s="197"/>
      <c r="C99" s="197"/>
      <c r="D99" s="164"/>
      <c r="E99" s="197"/>
      <c r="F99" s="197"/>
    </row>
    <row r="100" ht="24.95" customHeight="1" spans="1:6">
      <c r="A100" s="164"/>
      <c r="B100" s="197"/>
      <c r="C100" s="197"/>
      <c r="D100" s="164"/>
      <c r="E100" s="197"/>
      <c r="F100" s="197"/>
    </row>
    <row r="101" ht="24.95" customHeight="1" spans="1:6">
      <c r="A101" s="164"/>
      <c r="B101" s="197"/>
      <c r="C101" s="197"/>
      <c r="D101" s="164"/>
      <c r="E101" s="197"/>
      <c r="F101" s="197"/>
    </row>
    <row r="102" ht="24.95" customHeight="1" spans="1:6">
      <c r="A102" s="196" t="s">
        <v>1621</v>
      </c>
      <c r="B102" s="183">
        <f t="shared" ref="B102:F102" si="0">SUM(B6:B7)</f>
        <v>567913</v>
      </c>
      <c r="C102" s="183">
        <f>SUM(C6:C7)</f>
        <v>481577</v>
      </c>
      <c r="D102" s="196" t="s">
        <v>1622</v>
      </c>
      <c r="E102" s="183">
        <f>SUM(E6:E7)</f>
        <v>567913</v>
      </c>
      <c r="F102" s="183">
        <f>SUM(F6:F7)</f>
        <v>481577</v>
      </c>
    </row>
    <row r="103" spans="4:4">
      <c r="D103" s="202"/>
    </row>
    <row r="104" spans="4:5">
      <c r="D104" s="202"/>
      <c r="E104" s="183" t="str">
        <f>IF(E82=C80,"","上年执行数年终结余和预算数上年结余不等")</f>
        <v/>
      </c>
    </row>
    <row r="105" spans="2:6">
      <c r="B105" s="203" t="str">
        <f>IF(B82=[14]表八!F66,"","上年执行数从政府性基金调入和上年执行数政府性基金调出不等")</f>
        <v/>
      </c>
      <c r="C105" s="203" t="str">
        <f>IF(C82=[14]表八!G66,"","预算数从政府性基金调入和预算数政府性基金调出不等")</f>
        <v/>
      </c>
      <c r="D105" s="202"/>
      <c r="E105" s="183" t="str">
        <f>IF(B102=E102,"","上年执行数收支不等")</f>
        <v/>
      </c>
      <c r="F105" s="183" t="str">
        <f>IF(C102=F102,"","预算数收支不等")</f>
        <v/>
      </c>
    </row>
    <row r="106" spans="3:4">
      <c r="C106" s="203" t="str">
        <f>IF(C82=[14]表九!D234,"","预算数从政府性基金调入和预算数政府性基金调出不等")</f>
        <v/>
      </c>
      <c r="D106" s="202"/>
    </row>
    <row r="107" spans="4:4">
      <c r="D107" s="202"/>
    </row>
    <row r="108" spans="4:4">
      <c r="D108" s="202"/>
    </row>
    <row r="109" spans="4:4">
      <c r="D109" s="202"/>
    </row>
    <row r="110" spans="4:4">
      <c r="D110" s="202"/>
    </row>
    <row r="111" spans="4:4">
      <c r="D111" s="202"/>
    </row>
    <row r="112" spans="4:4">
      <c r="D112" s="202"/>
    </row>
    <row r="113" spans="4:4">
      <c r="D113" s="202"/>
    </row>
    <row r="114" spans="4:4">
      <c r="D114" s="202"/>
    </row>
    <row r="115" spans="4:4">
      <c r="D115" s="202"/>
    </row>
    <row r="116" spans="4:4">
      <c r="D116" s="202"/>
    </row>
    <row r="117" spans="4:4">
      <c r="D117" s="202"/>
    </row>
    <row r="118" spans="4:4">
      <c r="D118" s="202"/>
    </row>
    <row r="119" spans="4:4">
      <c r="D119" s="202"/>
    </row>
    <row r="120" spans="4:4">
      <c r="D120" s="202"/>
    </row>
    <row r="121" spans="4:4">
      <c r="D121" s="202"/>
    </row>
  </sheetData>
  <protectedRanges>
    <protectedRange sqref="B36:B55" name="区域1"/>
  </protectedRanges>
  <mergeCells count="3">
    <mergeCell ref="A2:F2"/>
    <mergeCell ref="A4:C4"/>
    <mergeCell ref="D4:F4"/>
  </mergeCells>
  <printOptions horizontalCentered="1"/>
  <pageMargins left="0.46875" right="0.46875" top="0.588888888888889" bottom="0.46875" header="0.309027777777778" footer="0.309027777777778"/>
  <pageSetup paperSize="9" scale="75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workbookViewId="0">
      <selection activeCell="C14" sqref="C14"/>
    </sheetView>
  </sheetViews>
  <sheetFormatPr defaultColWidth="9" defaultRowHeight="14.25" outlineLevelCol="2"/>
  <cols>
    <col min="1" max="1" width="30.875" style="121" customWidth="1"/>
    <col min="2" max="2" width="33.25" style="121" customWidth="1"/>
    <col min="3" max="3" width="34.25" style="121" customWidth="1"/>
    <col min="4" max="4" width="9" style="121" customWidth="1"/>
    <col min="5" max="5" width="13" style="121" customWidth="1"/>
    <col min="6" max="6" width="10.5" style="121" customWidth="1"/>
    <col min="7" max="256" width="9" style="121" customWidth="1"/>
  </cols>
  <sheetData>
    <row r="1" ht="33" customHeight="1" spans="1:2">
      <c r="A1" s="122" t="s">
        <v>1623</v>
      </c>
      <c r="B1" s="122"/>
    </row>
    <row r="2" ht="51" customHeight="1" spans="1:3">
      <c r="A2" s="123" t="s">
        <v>1624</v>
      </c>
      <c r="B2" s="123"/>
      <c r="C2" s="123"/>
    </row>
    <row r="3" ht="27" customHeight="1" spans="3:3">
      <c r="C3" s="124" t="s">
        <v>2</v>
      </c>
    </row>
    <row r="4" s="120" customFormat="1" ht="31.5" customHeight="1" spans="1:3">
      <c r="A4" s="125" t="s">
        <v>1625</v>
      </c>
      <c r="B4" s="126" t="s">
        <v>1626</v>
      </c>
      <c r="C4" s="126" t="s">
        <v>1627</v>
      </c>
    </row>
    <row r="5" s="120" customFormat="1" ht="26.1" customHeight="1" spans="1:3">
      <c r="A5" s="127" t="s">
        <v>1628</v>
      </c>
      <c r="B5" s="170">
        <v>109049</v>
      </c>
      <c r="C5" s="170">
        <v>75953</v>
      </c>
    </row>
    <row r="6" s="120" customFormat="1" ht="26.1" customHeight="1" spans="1:3">
      <c r="A6" s="127"/>
      <c r="B6" s="127"/>
      <c r="C6" s="171"/>
    </row>
    <row r="7" s="120" customFormat="1" ht="26.1" customHeight="1" spans="1:3">
      <c r="A7" s="127"/>
      <c r="B7" s="127"/>
      <c r="C7" s="171"/>
    </row>
    <row r="8" s="120" customFormat="1" ht="26.1" customHeight="1" spans="1:3">
      <c r="A8" s="127"/>
      <c r="B8" s="127"/>
      <c r="C8" s="171"/>
    </row>
    <row r="9" s="120" customFormat="1" ht="26.1" customHeight="1" spans="1:3">
      <c r="A9" s="127"/>
      <c r="B9" s="127"/>
      <c r="C9" s="171"/>
    </row>
    <row r="10" s="120" customFormat="1" ht="26.1" customHeight="1" spans="1:3">
      <c r="A10" s="127"/>
      <c r="B10" s="127"/>
      <c r="C10" s="171"/>
    </row>
    <row r="11" s="120" customFormat="1" ht="26.1" customHeight="1" spans="1:3">
      <c r="A11" s="127"/>
      <c r="B11" s="127"/>
      <c r="C11" s="171"/>
    </row>
    <row r="12" s="120" customFormat="1"/>
    <row r="13" s="120" customFormat="1"/>
    <row r="14" s="120" customFormat="1"/>
    <row r="15" s="120" customFormat="1"/>
    <row r="16" s="120" customFormat="1"/>
    <row r="17" s="120" customFormat="1"/>
    <row r="18" s="120" customFormat="1"/>
    <row r="19" s="120" customFormat="1"/>
    <row r="20" s="120" customFormat="1"/>
    <row r="21" s="120" customFormat="1"/>
    <row r="22" s="120" customFormat="1"/>
    <row r="23" s="120" customFormat="1"/>
  </sheetData>
  <mergeCells count="1">
    <mergeCell ref="A2:C2"/>
  </mergeCells>
  <printOptions horizontalCentered="1"/>
  <pageMargins left="0.509027777777778" right="0.438888888888889" top="0.8" bottom="0.979166666666667" header="0.538888888888889" footer="0.509027777777778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8"/>
  <sheetViews>
    <sheetView showZeros="0" topLeftCell="A27" workbookViewId="0">
      <selection activeCell="C33" sqref="C33"/>
    </sheetView>
  </sheetViews>
  <sheetFormatPr defaultColWidth="9" defaultRowHeight="21" customHeight="1" outlineLevelCol="3"/>
  <cols>
    <col min="1" max="1" width="40.25" style="132" customWidth="1"/>
    <col min="2" max="2" width="22.25" style="132" customWidth="1"/>
    <col min="3" max="3" width="16.5" style="132" customWidth="1"/>
    <col min="4" max="4" width="21.25" style="132" customWidth="1"/>
    <col min="5" max="252" width="9" style="132" customWidth="1"/>
  </cols>
  <sheetData>
    <row r="1" customHeight="1" spans="1:4">
      <c r="A1" s="165" t="s">
        <v>1629</v>
      </c>
      <c r="B1" s="148"/>
      <c r="C1" s="148"/>
      <c r="D1" s="21"/>
    </row>
    <row r="2" s="45" customFormat="1" ht="30" customHeight="1" spans="1:4">
      <c r="A2" s="150" t="s">
        <v>1630</v>
      </c>
      <c r="B2" s="150"/>
      <c r="C2" s="150"/>
      <c r="D2" s="150"/>
    </row>
    <row r="3" s="45" customFormat="1" ht="25" customHeight="1" spans="1:4">
      <c r="A3" s="165"/>
      <c r="B3" s="148"/>
      <c r="C3" s="166" t="s">
        <v>2</v>
      </c>
      <c r="D3" s="166"/>
    </row>
    <row r="4" ht="36" customHeight="1" spans="1:4">
      <c r="A4" s="25" t="s">
        <v>3</v>
      </c>
      <c r="B4" s="151" t="s">
        <v>4</v>
      </c>
      <c r="C4" s="152" t="s">
        <v>5</v>
      </c>
      <c r="D4" s="26" t="s">
        <v>6</v>
      </c>
    </row>
    <row r="5" ht="24" customHeight="1" spans="1:4">
      <c r="A5" s="153" t="s">
        <v>1631</v>
      </c>
      <c r="B5" s="157"/>
      <c r="C5" s="157"/>
      <c r="D5" s="158" t="str">
        <f t="shared" ref="D5:D21" si="0">IF(B5=0,"",ROUND(C5/B5*100,1))</f>
        <v/>
      </c>
    </row>
    <row r="6" ht="24" customHeight="1" spans="1:4">
      <c r="A6" s="153" t="s">
        <v>1632</v>
      </c>
      <c r="B6" s="157"/>
      <c r="C6" s="157"/>
      <c r="D6" s="158" t="str">
        <f>IF(B6=0,"",ROUND(C6/B6*100,1))</f>
        <v/>
      </c>
    </row>
    <row r="7" ht="24" customHeight="1" spans="1:4">
      <c r="A7" s="153" t="s">
        <v>1633</v>
      </c>
      <c r="B7" s="157"/>
      <c r="C7" s="157"/>
      <c r="D7" s="158" t="str">
        <f>IF(B7=0,"",ROUND(C7/B7*100,1))</f>
        <v/>
      </c>
    </row>
    <row r="8" ht="24" customHeight="1" spans="1:4">
      <c r="A8" s="167" t="s">
        <v>1634</v>
      </c>
      <c r="B8" s="157"/>
      <c r="C8" s="157"/>
      <c r="D8" s="158" t="str">
        <f>IF(B8=0,"",ROUND(C8/B8*100,1))</f>
        <v/>
      </c>
    </row>
    <row r="9" ht="24" customHeight="1" spans="1:4">
      <c r="A9" s="153" t="s">
        <v>1635</v>
      </c>
      <c r="B9" s="157">
        <v>1540</v>
      </c>
      <c r="C9" s="157">
        <v>2400</v>
      </c>
      <c r="D9" s="158">
        <f>IF(B9=0,"",ROUND(C9/B9*100,1))</f>
        <v>155.8</v>
      </c>
    </row>
    <row r="10" ht="24" customHeight="1" spans="1:4">
      <c r="A10" s="153" t="s">
        <v>1636</v>
      </c>
      <c r="B10" s="157">
        <v>303</v>
      </c>
      <c r="C10" s="157">
        <v>600</v>
      </c>
      <c r="D10" s="158">
        <f>IF(B10=0,"",ROUND(C10/B10*100,1))</f>
        <v>198</v>
      </c>
    </row>
    <row r="11" ht="24" customHeight="1" spans="1:4">
      <c r="A11" s="153" t="s">
        <v>1637</v>
      </c>
      <c r="B11" s="157">
        <v>84603</v>
      </c>
      <c r="C11" s="157">
        <v>147000</v>
      </c>
      <c r="D11" s="158">
        <f>IF(B11=0,"",ROUND(C11/B11*100,1))</f>
        <v>173.8</v>
      </c>
    </row>
    <row r="12" ht="24" customHeight="1" spans="1:4">
      <c r="A12" s="153" t="s">
        <v>1638</v>
      </c>
      <c r="B12" s="157"/>
      <c r="C12" s="157"/>
      <c r="D12" s="158" t="str">
        <f>IF(B12=0,"",ROUND(C12/B12*100,1))</f>
        <v/>
      </c>
    </row>
    <row r="13" customHeight="1" spans="1:4">
      <c r="A13" s="153" t="s">
        <v>1639</v>
      </c>
      <c r="B13" s="157"/>
      <c r="C13" s="157"/>
      <c r="D13" s="158" t="str">
        <f>IF(B13=0,"",ROUND(C13/B13*100,1))</f>
        <v/>
      </c>
    </row>
    <row r="14" customHeight="1" spans="1:4">
      <c r="A14" s="153" t="s">
        <v>1640</v>
      </c>
      <c r="B14" s="157">
        <v>5877</v>
      </c>
      <c r="C14" s="157">
        <v>3000</v>
      </c>
      <c r="D14" s="158">
        <f>IF(B14=0,"",ROUND(C14/B14*100,1))</f>
        <v>51</v>
      </c>
    </row>
    <row r="15" customHeight="1" spans="1:4">
      <c r="A15" s="153" t="s">
        <v>1641</v>
      </c>
      <c r="B15" s="157"/>
      <c r="C15" s="157"/>
      <c r="D15" s="158" t="str">
        <f>IF(B15=0,"",ROUND(C15/B15*100,1))</f>
        <v/>
      </c>
    </row>
    <row r="16" customHeight="1" spans="1:4">
      <c r="A16" s="153" t="s">
        <v>1642</v>
      </c>
      <c r="B16" s="157"/>
      <c r="C16" s="157"/>
      <c r="D16" s="158" t="str">
        <f>IF(B16=0,"",ROUND(C16/B16*100,1))</f>
        <v/>
      </c>
    </row>
    <row r="17" customHeight="1" spans="1:4">
      <c r="A17" s="153" t="s">
        <v>1643</v>
      </c>
      <c r="B17" s="157"/>
      <c r="C17" s="157"/>
      <c r="D17" s="158" t="str">
        <f>IF(B17=0,"",ROUND(C17/B17*100,1))</f>
        <v/>
      </c>
    </row>
    <row r="18" customHeight="1" spans="1:4">
      <c r="A18" s="153" t="s">
        <v>1644</v>
      </c>
      <c r="B18" s="157"/>
      <c r="C18" s="157"/>
      <c r="D18" s="158" t="str">
        <f>IF(B18=0,"",ROUND(C18/B18*100,1))</f>
        <v/>
      </c>
    </row>
    <row r="19" customHeight="1" spans="1:4">
      <c r="A19" s="153" t="s">
        <v>1645</v>
      </c>
      <c r="B19" s="157"/>
      <c r="C19" s="157"/>
      <c r="D19" s="158" t="str">
        <f>IF(B19=0,"",ROUND(C19/B19*100,1))</f>
        <v/>
      </c>
    </row>
    <row r="20" customHeight="1" spans="1:4">
      <c r="A20" s="153" t="s">
        <v>1646</v>
      </c>
      <c r="B20" s="157"/>
      <c r="C20" s="157"/>
      <c r="D20" s="158" t="str">
        <f>IF(B20=0,"",ROUND(C20/B20*100,1))</f>
        <v/>
      </c>
    </row>
    <row r="21" customHeight="1" spans="1:4">
      <c r="A21" s="153" t="s">
        <v>1647</v>
      </c>
      <c r="B21" s="157"/>
      <c r="C21" s="157"/>
      <c r="D21" s="158" t="str">
        <f>IF(B21=0,"",ROUND(C21/B21*100,1))</f>
        <v/>
      </c>
    </row>
    <row r="22" customHeight="1" spans="1:4">
      <c r="A22" s="168"/>
      <c r="B22" s="157"/>
      <c r="C22" s="157"/>
      <c r="D22" s="163"/>
    </row>
    <row r="23" customHeight="1" spans="1:4">
      <c r="A23" s="156"/>
      <c r="B23" s="157"/>
      <c r="C23" s="157"/>
      <c r="D23" s="163"/>
    </row>
    <row r="24" customHeight="1" spans="1:4">
      <c r="A24" s="156"/>
      <c r="B24" s="157"/>
      <c r="C24" s="157"/>
      <c r="D24" s="163"/>
    </row>
    <row r="25" customHeight="1" spans="1:4">
      <c r="A25" s="153"/>
      <c r="B25" s="157"/>
      <c r="C25" s="157"/>
      <c r="D25" s="163"/>
    </row>
    <row r="26" customHeight="1" spans="1:4">
      <c r="A26" s="161"/>
      <c r="B26" s="160"/>
      <c r="C26" s="160"/>
      <c r="D26" s="29"/>
    </row>
    <row r="27" customHeight="1" spans="1:4">
      <c r="A27" s="161" t="s">
        <v>36</v>
      </c>
      <c r="B27" s="169">
        <f>SUM(B5:B21)</f>
        <v>92323</v>
      </c>
      <c r="C27" s="169">
        <f>SUM(C5:C21)</f>
        <v>153000</v>
      </c>
      <c r="D27" s="158">
        <f t="shared" ref="D27:D36" si="1">IF(B27=0,"",ROUND(C27/B27*100,1))</f>
        <v>165.7</v>
      </c>
    </row>
    <row r="28" customHeight="1" spans="1:4">
      <c r="A28" s="162" t="s">
        <v>1531</v>
      </c>
      <c r="B28" s="169">
        <f>SUM(B29,B32:B33,B35:B36)</f>
        <v>24163</v>
      </c>
      <c r="C28" s="169">
        <f>SUM(C29,C32:C33,C35:C36)</f>
        <v>4371</v>
      </c>
      <c r="D28" s="158">
        <f>IF(B28=0,"",ROUND(C28/B28*100,1))</f>
        <v>18.1</v>
      </c>
    </row>
    <row r="29" customHeight="1" spans="1:4">
      <c r="A29" s="163" t="s">
        <v>1648</v>
      </c>
      <c r="B29" s="169">
        <f>SUM(B30:B31)</f>
        <v>4467</v>
      </c>
      <c r="C29" s="169">
        <f>SUM(C30:C31)</f>
        <v>214</v>
      </c>
      <c r="D29" s="158">
        <f>IF(B29=0,"",ROUND(C29/B29*100,1))</f>
        <v>4.8</v>
      </c>
    </row>
    <row r="30" customHeight="1" spans="1:4">
      <c r="A30" s="163" t="s">
        <v>1649</v>
      </c>
      <c r="B30" s="160">
        <v>4467</v>
      </c>
      <c r="C30" s="160">
        <v>214</v>
      </c>
      <c r="D30" s="158">
        <f>IF(B30=0,"",ROUND(C30/B30*100,1))</f>
        <v>4.8</v>
      </c>
    </row>
    <row r="31" customHeight="1" spans="1:4">
      <c r="A31" s="163" t="s">
        <v>1650</v>
      </c>
      <c r="B31" s="160"/>
      <c r="C31" s="160"/>
      <c r="D31" s="158" t="str">
        <f>IF(B31=0,"",ROUND(C31/B31*100,1))</f>
        <v/>
      </c>
    </row>
    <row r="32" customHeight="1" spans="1:4">
      <c r="A32" s="163" t="s">
        <v>1601</v>
      </c>
      <c r="B32" s="160">
        <v>2096</v>
      </c>
      <c r="C32" s="160">
        <v>4157</v>
      </c>
      <c r="D32" s="158">
        <f>IF(B32=0,"",ROUND(C32/B32*100,1))</f>
        <v>198.3</v>
      </c>
    </row>
    <row r="33" customHeight="1" spans="1:4">
      <c r="A33" s="163" t="s">
        <v>1602</v>
      </c>
      <c r="B33" s="160"/>
      <c r="C33" s="160"/>
      <c r="D33" s="158" t="str">
        <f>IF(B33=0,"",ROUND(C33/B33*100,1))</f>
        <v/>
      </c>
    </row>
    <row r="34" customHeight="1" spans="1:4">
      <c r="A34" s="163" t="s">
        <v>1651</v>
      </c>
      <c r="B34" s="160"/>
      <c r="C34" s="160"/>
      <c r="D34" s="158" t="str">
        <f>IF(B34=0,"",ROUND(C34/B34*100,1))</f>
        <v/>
      </c>
    </row>
    <row r="35" customHeight="1" spans="1:4">
      <c r="A35" s="164" t="s">
        <v>1652</v>
      </c>
      <c r="B35" s="160"/>
      <c r="C35" s="160"/>
      <c r="D35" s="158" t="str">
        <f>IF(B35=0,"",ROUND(C35/B35*100,1))</f>
        <v/>
      </c>
    </row>
    <row r="36" customHeight="1" spans="1:4">
      <c r="A36" s="164" t="s">
        <v>1653</v>
      </c>
      <c r="B36" s="160">
        <v>17600</v>
      </c>
      <c r="C36" s="160"/>
      <c r="D36" s="158">
        <f>IF(B36=0,"",ROUND(C36/B36*100,1))</f>
        <v>0</v>
      </c>
    </row>
    <row r="37" customHeight="1" spans="1:4">
      <c r="A37" s="164"/>
      <c r="B37" s="160"/>
      <c r="C37" s="160"/>
      <c r="D37" s="29"/>
    </row>
    <row r="38" customHeight="1" spans="1:4">
      <c r="A38" s="161" t="s">
        <v>1621</v>
      </c>
      <c r="B38" s="169">
        <f>SUM(B27:B28)</f>
        <v>116486</v>
      </c>
      <c r="C38" s="169">
        <f>SUM(C27:C28)</f>
        <v>157371</v>
      </c>
      <c r="D38" s="158">
        <f>IF(B38=0,"",ROUND(C38/B38*100,1))</f>
        <v>135.1</v>
      </c>
    </row>
  </sheetData>
  <protectedRanges>
    <protectedRange sqref="B5:C21 B30:C36" name="区域1"/>
  </protectedRanges>
  <mergeCells count="2">
    <mergeCell ref="A2:D2"/>
    <mergeCell ref="C3:D3"/>
  </mergeCells>
  <printOptions horizontalCentered="1"/>
  <pageMargins left="0.75" right="0.75" top="0.938888888888889" bottom="0.938888888888889" header="0.309027777777778" footer="0.309027777777778"/>
  <pageSetup paperSize="9" scale="80" fitToHeight="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2"/>
  <sheetViews>
    <sheetView topLeftCell="A41" workbookViewId="0">
      <selection activeCell="D41" sqref="D41"/>
    </sheetView>
  </sheetViews>
  <sheetFormatPr defaultColWidth="8.25" defaultRowHeight="12" outlineLevelCol="3"/>
  <cols>
    <col min="1" max="1" width="58" style="147" customWidth="1"/>
    <col min="2" max="2" width="17.875" style="147" customWidth="1"/>
    <col min="3" max="3" width="16.375" style="147" customWidth="1"/>
    <col min="4" max="4" width="18.875" style="147" customWidth="1"/>
    <col min="5" max="252" width="8.25" style="147" customWidth="1"/>
  </cols>
  <sheetData>
    <row r="1" ht="24" customHeight="1" spans="1:4">
      <c r="A1" s="46" t="s">
        <v>1654</v>
      </c>
      <c r="B1" s="148"/>
      <c r="C1" s="148"/>
      <c r="D1" s="149" t="s">
        <v>35</v>
      </c>
    </row>
    <row r="2" ht="27.75" customHeight="1" spans="1:4">
      <c r="A2" s="150" t="s">
        <v>1655</v>
      </c>
      <c r="B2" s="150"/>
      <c r="C2" s="150"/>
      <c r="D2" s="150"/>
    </row>
    <row r="3" ht="30" customHeight="1" spans="1:4">
      <c r="A3" s="21"/>
      <c r="B3" s="148"/>
      <c r="C3" s="148"/>
      <c r="D3" s="44" t="s">
        <v>2</v>
      </c>
    </row>
    <row r="4" s="146" customFormat="1" ht="37" customHeight="1" spans="1:4">
      <c r="A4" s="25" t="s">
        <v>3</v>
      </c>
      <c r="B4" s="151" t="s">
        <v>4</v>
      </c>
      <c r="C4" s="152" t="s">
        <v>5</v>
      </c>
      <c r="D4" s="26" t="s">
        <v>6</v>
      </c>
    </row>
    <row r="5" s="146" customFormat="1" ht="37" customHeight="1" spans="1:4">
      <c r="A5" s="153" t="s">
        <v>1656</v>
      </c>
      <c r="B5" s="154">
        <f>SUM(B6:B7)</f>
        <v>51</v>
      </c>
      <c r="C5" s="154">
        <f>SUM(C6:C7)</f>
        <v>32</v>
      </c>
      <c r="D5" s="155">
        <f>SUM(D6:D7)</f>
        <v>41.2</v>
      </c>
    </row>
    <row r="6" ht="37" customHeight="1" spans="1:4">
      <c r="A6" s="156" t="s">
        <v>1657</v>
      </c>
      <c r="B6" s="157">
        <v>51</v>
      </c>
      <c r="C6" s="157">
        <v>21</v>
      </c>
      <c r="D6" s="158">
        <f t="shared" ref="D6:D15" si="0">IF(B6=0,"",ROUND(C6/B6*100,1))</f>
        <v>41.2</v>
      </c>
    </row>
    <row r="7" ht="37" customHeight="1" spans="1:4">
      <c r="A7" s="159" t="s">
        <v>1658</v>
      </c>
      <c r="B7" s="160"/>
      <c r="C7" s="160">
        <v>11</v>
      </c>
      <c r="D7" s="158" t="str">
        <f>IF(B7=0,"",ROUND(C7/B7*100,1))</f>
        <v/>
      </c>
    </row>
    <row r="8" ht="37" customHeight="1" spans="1:4">
      <c r="A8" s="153" t="s">
        <v>1659</v>
      </c>
      <c r="B8" s="154">
        <f>SUM(B9:B10)</f>
        <v>24</v>
      </c>
      <c r="C8" s="154">
        <f>SUM(C9:C10)</f>
        <v>3</v>
      </c>
      <c r="D8" s="158">
        <f>IF(B8=0,"",ROUND(C8/B8*100,1))</f>
        <v>12.5</v>
      </c>
    </row>
    <row r="9" ht="37" customHeight="1" spans="1:4">
      <c r="A9" s="156" t="s">
        <v>1660</v>
      </c>
      <c r="B9" s="157">
        <v>24</v>
      </c>
      <c r="C9" s="157">
        <v>3</v>
      </c>
      <c r="D9" s="158">
        <f>IF(B9=0,"",ROUND(C9/B9*100,1))</f>
        <v>12.5</v>
      </c>
    </row>
    <row r="10" ht="37" customHeight="1" spans="1:4">
      <c r="A10" s="156" t="s">
        <v>1661</v>
      </c>
      <c r="B10" s="157"/>
      <c r="C10" s="157"/>
      <c r="D10" s="158" t="str">
        <f>IF(B10=0,"",ROUND(C10/B10*100,1))</f>
        <v/>
      </c>
    </row>
    <row r="11" ht="37" customHeight="1" spans="1:4">
      <c r="A11" s="153" t="s">
        <v>1662</v>
      </c>
      <c r="B11" s="154">
        <f>SUM(B12:B13)</f>
        <v>0</v>
      </c>
      <c r="C11" s="154">
        <f>SUM(C12:C13)</f>
        <v>0</v>
      </c>
      <c r="D11" s="158" t="str">
        <f>IF(B11=0,"",ROUND(C11/B11*100,1))</f>
        <v/>
      </c>
    </row>
    <row r="12" ht="37" customHeight="1" spans="1:4">
      <c r="A12" s="153" t="s">
        <v>1663</v>
      </c>
      <c r="B12" s="157"/>
      <c r="C12" s="157"/>
      <c r="D12" s="158" t="str">
        <f>IF(B12=0,"",ROUND(C12/B12*100,1))</f>
        <v/>
      </c>
    </row>
    <row r="13" ht="37" customHeight="1" spans="1:4">
      <c r="A13" s="153" t="s">
        <v>1664</v>
      </c>
      <c r="B13" s="157"/>
      <c r="C13" s="157"/>
      <c r="D13" s="158" t="str">
        <f>IF(B13=0,"",ROUND(C13/B13*100,1))</f>
        <v/>
      </c>
    </row>
    <row r="14" ht="37" customHeight="1" spans="1:4">
      <c r="A14" s="153" t="s">
        <v>1665</v>
      </c>
      <c r="B14" s="154">
        <f>SUM(B15:B19)</f>
        <v>75868</v>
      </c>
      <c r="C14" s="154">
        <f>SUM(C15:C19)</f>
        <v>92404</v>
      </c>
      <c r="D14" s="158">
        <f>IF(B14=0,"",ROUND(C14/B14*100,1))</f>
        <v>121.8</v>
      </c>
    </row>
    <row r="15" ht="37" customHeight="1" spans="1:4">
      <c r="A15" s="153" t="s">
        <v>1666</v>
      </c>
      <c r="B15" s="157">
        <v>75250</v>
      </c>
      <c r="C15" s="157">
        <v>84304</v>
      </c>
      <c r="D15" s="158">
        <f>IF(B15=0,"",ROUND(C15/B15*100,1))</f>
        <v>112</v>
      </c>
    </row>
    <row r="16" ht="37" customHeight="1" spans="1:4">
      <c r="A16" s="153" t="s">
        <v>1667</v>
      </c>
      <c r="B16" s="157"/>
      <c r="C16" s="157">
        <v>2934</v>
      </c>
      <c r="D16" s="158" t="str">
        <f t="shared" ref="D16:D35" si="1">IF(B16=0,"",ROUND(C16/B16*100,1))</f>
        <v/>
      </c>
    </row>
    <row r="17" ht="37" customHeight="1" spans="1:4">
      <c r="A17" s="153" t="s">
        <v>1668</v>
      </c>
      <c r="B17" s="157"/>
      <c r="C17" s="157">
        <v>719</v>
      </c>
      <c r="D17" s="158" t="str">
        <f>IF(B17=0,"",ROUND(C17/B17*100,1))</f>
        <v/>
      </c>
    </row>
    <row r="18" ht="37" customHeight="1" spans="1:4">
      <c r="A18" s="153" t="s">
        <v>1669</v>
      </c>
      <c r="B18" s="157">
        <v>618</v>
      </c>
      <c r="C18" s="157">
        <v>4447</v>
      </c>
      <c r="D18" s="158">
        <f>IF(B18=0,"",ROUND(C18/B18*100,1))</f>
        <v>719.6</v>
      </c>
    </row>
    <row r="19" ht="37" customHeight="1" spans="1:4">
      <c r="A19" s="153" t="s">
        <v>1670</v>
      </c>
      <c r="B19" s="157"/>
      <c r="C19" s="157"/>
      <c r="D19" s="158" t="str">
        <f>IF(B19=0,"",ROUND(C19/B19*100,1))</f>
        <v/>
      </c>
    </row>
    <row r="20" ht="37" customHeight="1" spans="1:4">
      <c r="A20" s="153" t="s">
        <v>1671</v>
      </c>
      <c r="B20" s="154">
        <f>SUM(B21:B24)</f>
        <v>0</v>
      </c>
      <c r="C20" s="154">
        <f>SUM(C21:C24)</f>
        <v>0</v>
      </c>
      <c r="D20" s="158" t="str">
        <f>IF(B20=0,"",ROUND(C20/B20*100,1))</f>
        <v/>
      </c>
    </row>
    <row r="21" ht="37" customHeight="1" spans="1:4">
      <c r="A21" s="159" t="s">
        <v>1672</v>
      </c>
      <c r="B21" s="157"/>
      <c r="C21" s="157"/>
      <c r="D21" s="158" t="str">
        <f>IF(B21=0,"",ROUND(C21/B21*100,1))</f>
        <v/>
      </c>
    </row>
    <row r="22" ht="37" customHeight="1" spans="1:4">
      <c r="A22" s="159" t="s">
        <v>1673</v>
      </c>
      <c r="B22" s="157"/>
      <c r="C22" s="157"/>
      <c r="D22" s="158" t="str">
        <f>IF(B22=0,"",ROUND(C22/B22*100,1))</f>
        <v/>
      </c>
    </row>
    <row r="23" ht="37" customHeight="1" spans="1:4">
      <c r="A23" s="159" t="s">
        <v>1674</v>
      </c>
      <c r="B23" s="157"/>
      <c r="C23" s="157"/>
      <c r="D23" s="158" t="str">
        <f>IF(B23=0,"",ROUND(C23/B23*100,1))</f>
        <v/>
      </c>
    </row>
    <row r="24" ht="37" customHeight="1" spans="1:4">
      <c r="A24" s="159" t="s">
        <v>1675</v>
      </c>
      <c r="B24" s="160"/>
      <c r="C24" s="160"/>
      <c r="D24" s="158" t="str">
        <f>IF(B24=0,"",ROUND(C24/B24*100,1))</f>
        <v/>
      </c>
    </row>
    <row r="25" ht="37" customHeight="1" spans="1:4">
      <c r="A25" s="156" t="s">
        <v>1676</v>
      </c>
      <c r="B25" s="154">
        <f>SUM(B26:B31)</f>
        <v>0</v>
      </c>
      <c r="C25" s="154">
        <f>SUM(C26:C31)</f>
        <v>0</v>
      </c>
      <c r="D25" s="158" t="str">
        <f>IF(B25=0,"",ROUND(C25/B25*100,1))</f>
        <v/>
      </c>
    </row>
    <row r="26" ht="37" customHeight="1" spans="1:4">
      <c r="A26" s="159" t="s">
        <v>1677</v>
      </c>
      <c r="B26" s="160"/>
      <c r="C26" s="160"/>
      <c r="D26" s="158" t="str">
        <f>IF(B26=0,"",ROUND(C26/B26*100,1))</f>
        <v/>
      </c>
    </row>
    <row r="27" ht="37" customHeight="1" spans="1:4">
      <c r="A27" s="159" t="s">
        <v>1678</v>
      </c>
      <c r="B27" s="160"/>
      <c r="C27" s="160"/>
      <c r="D27" s="158" t="str">
        <f>IF(B27=0,"",ROUND(C27/B27*100,1))</f>
        <v/>
      </c>
    </row>
    <row r="28" ht="37" customHeight="1" spans="1:4">
      <c r="A28" s="159" t="s">
        <v>1679</v>
      </c>
      <c r="B28" s="160"/>
      <c r="C28" s="160"/>
      <c r="D28" s="158" t="str">
        <f>IF(B28=0,"",ROUND(C28/B28*100,1))</f>
        <v/>
      </c>
    </row>
    <row r="29" ht="37" customHeight="1" spans="1:4">
      <c r="A29" s="159" t="s">
        <v>1680</v>
      </c>
      <c r="B29" s="160"/>
      <c r="C29" s="160"/>
      <c r="D29" s="158" t="str">
        <f>IF(B29=0,"",ROUND(C29/B29*100,1))</f>
        <v/>
      </c>
    </row>
    <row r="30" ht="37" customHeight="1" spans="1:4">
      <c r="A30" s="159" t="s">
        <v>1681</v>
      </c>
      <c r="B30" s="160"/>
      <c r="C30" s="160"/>
      <c r="D30" s="158" t="str">
        <f>IF(B30=0,"",ROUND(C30/B30*100,1))</f>
        <v/>
      </c>
    </row>
    <row r="31" ht="37" customHeight="1" spans="1:4">
      <c r="A31" s="159" t="s">
        <v>1682</v>
      </c>
      <c r="B31" s="160"/>
      <c r="C31" s="160"/>
      <c r="D31" s="158" t="str">
        <f>IF(B31=0,"",ROUND(C31/B31*100,1))</f>
        <v/>
      </c>
    </row>
    <row r="32" ht="37" customHeight="1" spans="1:4">
      <c r="A32" s="156" t="s">
        <v>1683</v>
      </c>
      <c r="B32" s="154">
        <f>SUM(B33:B33)</f>
        <v>0</v>
      </c>
      <c r="C32" s="154">
        <f>SUM(C33:C33)</f>
        <v>0</v>
      </c>
      <c r="D32" s="158" t="str">
        <f>IF(B32=0,"",ROUND(C32/B32*100,1))</f>
        <v/>
      </c>
    </row>
    <row r="33" ht="37" customHeight="1" spans="1:4">
      <c r="A33" s="159" t="s">
        <v>1684</v>
      </c>
      <c r="B33" s="160"/>
      <c r="C33" s="160"/>
      <c r="D33" s="158" t="str">
        <f>IF(B33=0,"",ROUND(C33/B33*100,1))</f>
        <v/>
      </c>
    </row>
    <row r="34" ht="37" customHeight="1" spans="1:4">
      <c r="A34" s="156" t="s">
        <v>1685</v>
      </c>
      <c r="B34" s="154">
        <f>SUM(B35:B37)</f>
        <v>1180</v>
      </c>
      <c r="C34" s="154">
        <f>SUM(C35:C37)</f>
        <v>686</v>
      </c>
      <c r="D34" s="158">
        <f>IF(B34=0,"",ROUND(C34/B34*100,1))</f>
        <v>58.1</v>
      </c>
    </row>
    <row r="35" ht="37" customHeight="1" spans="1:4">
      <c r="A35" s="159" t="s">
        <v>1686</v>
      </c>
      <c r="B35" s="160"/>
      <c r="C35" s="160">
        <v>4</v>
      </c>
      <c r="D35" s="158" t="str">
        <f>IF(B35=0,"",ROUND(C35/B35*100,1))</f>
        <v/>
      </c>
    </row>
    <row r="36" ht="37" customHeight="1" spans="1:4">
      <c r="A36" s="159" t="s">
        <v>1687</v>
      </c>
      <c r="B36" s="160"/>
      <c r="C36" s="160"/>
      <c r="D36" s="158" t="str">
        <f t="shared" ref="D36:D41" si="2">IF(B36=0,"",ROUND(C36/B36*100,1))</f>
        <v/>
      </c>
    </row>
    <row r="37" ht="37" customHeight="1" spans="1:4">
      <c r="A37" s="159" t="s">
        <v>1688</v>
      </c>
      <c r="B37" s="160">
        <v>1180</v>
      </c>
      <c r="C37" s="160">
        <v>682</v>
      </c>
      <c r="D37" s="158">
        <f>IF(B37=0,"",ROUND(C37/B37*100,1))</f>
        <v>57.8</v>
      </c>
    </row>
    <row r="38" ht="37" customHeight="1" spans="1:4">
      <c r="A38" s="156" t="s">
        <v>1689</v>
      </c>
      <c r="B38" s="160">
        <v>2007</v>
      </c>
      <c r="C38" s="160">
        <v>2426</v>
      </c>
      <c r="D38" s="158">
        <f>IF(B38=0,"",ROUND(C38/B38*100,1))</f>
        <v>120.9</v>
      </c>
    </row>
    <row r="39" ht="37" customHeight="1" spans="1:4">
      <c r="A39" s="156" t="s">
        <v>1690</v>
      </c>
      <c r="B39" s="160"/>
      <c r="C39" s="160"/>
      <c r="D39" s="158" t="str">
        <f>IF(B39=0,"",ROUND(C39/B39*100,1))</f>
        <v/>
      </c>
    </row>
    <row r="40" ht="37" customHeight="1" spans="1:4">
      <c r="A40" s="161"/>
      <c r="B40" s="160"/>
      <c r="C40" s="160"/>
      <c r="D40" s="29"/>
    </row>
    <row r="41" ht="37" customHeight="1" spans="1:4">
      <c r="A41" s="161" t="s">
        <v>1078</v>
      </c>
      <c r="B41" s="154">
        <f>SUM(B5,B8,B11,B14,B20,B25,B32,B34,B38:B39)</f>
        <v>79130</v>
      </c>
      <c r="C41" s="154">
        <f>SUM(C5,C8,C11,C14,C20,C25,C32,C34,C38:C39)</f>
        <v>95551</v>
      </c>
      <c r="D41" s="158">
        <f>IF(B41=0,"",ROUND(C41/B41*100,1))</f>
        <v>120.8</v>
      </c>
    </row>
    <row r="42" ht="37" customHeight="1" spans="1:4">
      <c r="A42" s="162" t="s">
        <v>1532</v>
      </c>
      <c r="B42" s="154">
        <f>SUM(B43,B46:B49)</f>
        <v>37356</v>
      </c>
      <c r="C42" s="154">
        <f>SUM(C43,C46:C49)</f>
        <v>61820</v>
      </c>
      <c r="D42" s="158">
        <f t="shared" ref="D41:D49" si="3">IF(B42=0,"",ROUND(C42/B42*100,1))</f>
        <v>165.5</v>
      </c>
    </row>
    <row r="43" ht="37" customHeight="1" spans="1:4">
      <c r="A43" s="163" t="s">
        <v>1691</v>
      </c>
      <c r="B43" s="154">
        <f>SUM(B44:B45)</f>
        <v>20</v>
      </c>
      <c r="C43" s="154">
        <f>SUM(C44:C45)</f>
        <v>0</v>
      </c>
      <c r="D43" s="158">
        <f>IF(B43=0,"",ROUND(C43/B43*100,1))</f>
        <v>0</v>
      </c>
    </row>
    <row r="44" ht="37" customHeight="1" spans="1:4">
      <c r="A44" s="163" t="s">
        <v>1692</v>
      </c>
      <c r="B44" s="160"/>
      <c r="C44" s="160"/>
      <c r="D44" s="158" t="str">
        <f>IF(B44=0,"",ROUND(C44/B44*100,1))</f>
        <v/>
      </c>
    </row>
    <row r="45" ht="37" customHeight="1" spans="1:4">
      <c r="A45" s="163" t="s">
        <v>1693</v>
      </c>
      <c r="B45" s="160">
        <v>20</v>
      </c>
      <c r="C45" s="160"/>
      <c r="D45" s="158">
        <f>IF(B45=0,"",ROUND(C45/B45*100,1))</f>
        <v>0</v>
      </c>
    </row>
    <row r="46" ht="37" customHeight="1" spans="1:4">
      <c r="A46" s="163" t="s">
        <v>1694</v>
      </c>
      <c r="B46" s="160">
        <v>33179</v>
      </c>
      <c r="C46" s="160">
        <v>60000</v>
      </c>
      <c r="D46" s="158">
        <f>IF(B46=0,"",ROUND(C46/B46*100,1))</f>
        <v>180.8</v>
      </c>
    </row>
    <row r="47" ht="37" customHeight="1" spans="1:4">
      <c r="A47" s="163" t="s">
        <v>1695</v>
      </c>
      <c r="B47" s="160">
        <v>4157</v>
      </c>
      <c r="C47" s="160"/>
      <c r="D47" s="158">
        <f>IF(B47=0,"",ROUND(C47/B47*100,1))</f>
        <v>0</v>
      </c>
    </row>
    <row r="48" ht="37" customHeight="1" spans="1:4">
      <c r="A48" s="164" t="s">
        <v>1696</v>
      </c>
      <c r="B48" s="160"/>
      <c r="C48" s="160">
        <v>1820</v>
      </c>
      <c r="D48" s="158" t="str">
        <f>IF(B48=0,"",ROUND(C48/B48*100,1))</f>
        <v/>
      </c>
    </row>
    <row r="49" ht="37" customHeight="1" spans="1:4">
      <c r="A49" s="164" t="s">
        <v>1697</v>
      </c>
      <c r="B49" s="160"/>
      <c r="C49" s="160"/>
      <c r="D49" s="158" t="str">
        <f>IF(B49=0,"",ROUND(C49/B49*100,1))</f>
        <v/>
      </c>
    </row>
    <row r="50" ht="37" customHeight="1" spans="1:4">
      <c r="A50" s="164"/>
      <c r="B50" s="160"/>
      <c r="C50" s="160"/>
      <c r="D50" s="29"/>
    </row>
    <row r="51" ht="37" customHeight="1" spans="1:4">
      <c r="A51" s="164"/>
      <c r="B51" s="160"/>
      <c r="C51" s="160"/>
      <c r="D51" s="29"/>
    </row>
    <row r="52" ht="37" customHeight="1" spans="1:4">
      <c r="A52" s="161" t="s">
        <v>1622</v>
      </c>
      <c r="B52" s="154">
        <f>SUM(B41:B42)</f>
        <v>116486</v>
      </c>
      <c r="C52" s="154">
        <f>SUM(C41:C42)</f>
        <v>157371</v>
      </c>
      <c r="D52" s="158">
        <f>IF(B52=0,"",ROUND(C52/B52*100,1))</f>
        <v>135.1</v>
      </c>
    </row>
  </sheetData>
  <protectedRanges>
    <protectedRange sqref="A50:A51" name="区域3"/>
    <protectedRange sqref="B6:C6 B9:C9 B10:C10 B12:C13 B15:C19 B21:C24 B26:C31 B33:C33 B35:C39 B44:C49" name="区域2"/>
  </protectedRanges>
  <mergeCells count="1">
    <mergeCell ref="A2:D2"/>
  </mergeCells>
  <printOptions horizontalCentered="1"/>
  <pageMargins left="0.788888888888889" right="0.788888888888889" top="0.788888888888889" bottom="0.788888888888889" header="0.509027777777778" footer="0.509027777777778"/>
  <pageSetup paperSize="9" scale="72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1.一般公共预算收入表</vt:lpstr>
      <vt:lpstr>2.一般公共预算支出表</vt:lpstr>
      <vt:lpstr>3.一般公共预算本级支出表</vt:lpstr>
      <vt:lpstr>4-1,.一般公共预算本级基本支出表</vt:lpstr>
      <vt:lpstr>4-2.一般公共预算本级基本支出表（经济分类）</vt:lpstr>
      <vt:lpstr>5.一般公共预算税收返还和转移支付表</vt:lpstr>
      <vt:lpstr>6.政府一般债务限额和余额情况表</vt:lpstr>
      <vt:lpstr>7.政府性基金收入表</vt:lpstr>
      <vt:lpstr>8.政府性基金支出表</vt:lpstr>
      <vt:lpstr>9.政府性基金转移支付表</vt:lpstr>
      <vt:lpstr>10.政府专项债务限额和余额情况表</vt:lpstr>
      <vt:lpstr>11.国有资本经营预算收入表</vt:lpstr>
      <vt:lpstr>12.国有资本经营预算支出表</vt:lpstr>
      <vt:lpstr>13.社会保险基金收入表 </vt:lpstr>
      <vt:lpstr>14.社会保险基金支出表</vt:lpstr>
      <vt:lpstr>15.一般公共预算三公经费预算表</vt:lpstr>
      <vt:lpstr>16.2018年统筹整合涉农资金情况表</vt:lpstr>
      <vt:lpstr>17.2018年统筹整合涉农资金分配使用情况表</vt:lpstr>
      <vt:lpstr>Sheet19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阿武</cp:lastModifiedBy>
  <dcterms:created xsi:type="dcterms:W3CDTF">2021-01-25T15:24:09Z</dcterms:created>
  <dcterms:modified xsi:type="dcterms:W3CDTF">2021-01-25T15:24:44Z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